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350" activeTab="1"/>
  </bookViews>
  <sheets>
    <sheet name="Foglio3" sheetId="3" r:id="rId1"/>
    <sheet name="Foglio2" sheetId="5" r:id="rId2"/>
  </sheets>
  <definedNames>
    <definedName name="Squadre">#REF!</definedName>
    <definedName name="Squadre_">#REF!</definedName>
    <definedName name="Stadio">#REF!</definedName>
    <definedName name="Stemmi">#REF!</definedName>
    <definedName name="Stemmi_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5" l="1"/>
  <c r="AH7" i="5"/>
  <c r="AH5" i="5"/>
  <c r="AH9" i="5" l="1"/>
  <c r="AH10" i="5"/>
  <c r="F10" i="5" s="1"/>
  <c r="AH11" i="5"/>
  <c r="AH12" i="5"/>
  <c r="F12" i="5" s="1"/>
  <c r="AH13" i="5"/>
  <c r="AH14" i="5"/>
  <c r="F14" i="5" s="1"/>
  <c r="AH15" i="5"/>
  <c r="AH16" i="5"/>
  <c r="F16" i="5" s="1"/>
  <c r="AH17" i="5"/>
  <c r="F7" i="5"/>
  <c r="AH8" i="5"/>
  <c r="BB10" i="5"/>
  <c r="BB11" i="5"/>
  <c r="G11" i="5" s="1"/>
  <c r="BB12" i="5"/>
  <c r="BB13" i="5"/>
  <c r="BB14" i="5"/>
  <c r="BB15" i="5"/>
  <c r="BB16" i="5"/>
  <c r="BB17" i="5"/>
  <c r="BB6" i="5"/>
  <c r="BB7" i="5"/>
  <c r="BB8" i="5"/>
  <c r="BB9" i="5"/>
  <c r="G6" i="5"/>
  <c r="G7" i="5"/>
  <c r="G8" i="5"/>
  <c r="G9" i="5"/>
  <c r="G10" i="5"/>
  <c r="G12" i="5"/>
  <c r="G13" i="5"/>
  <c r="G14" i="5"/>
  <c r="G15" i="5"/>
  <c r="G16" i="5"/>
  <c r="G17" i="5"/>
  <c r="F8" i="5"/>
  <c r="F9" i="5"/>
  <c r="F11" i="5"/>
  <c r="F13" i="5"/>
  <c r="F15" i="5"/>
  <c r="F17" i="5"/>
  <c r="F6" i="5"/>
  <c r="F5" i="5"/>
  <c r="I6" i="5" l="1"/>
  <c r="J6" i="5"/>
  <c r="K6" i="5"/>
  <c r="L6" i="5"/>
  <c r="M6" i="5"/>
  <c r="N6" i="5"/>
  <c r="O6" i="5"/>
  <c r="P6" i="5"/>
  <c r="I7" i="5"/>
  <c r="J7" i="5"/>
  <c r="K7" i="5"/>
  <c r="L7" i="5"/>
  <c r="M7" i="5"/>
  <c r="N7" i="5"/>
  <c r="O7" i="5"/>
  <c r="P7" i="5"/>
  <c r="I8" i="5"/>
  <c r="J8" i="5"/>
  <c r="K8" i="5"/>
  <c r="L8" i="5"/>
  <c r="M8" i="5"/>
  <c r="N8" i="5"/>
  <c r="O8" i="5"/>
  <c r="P8" i="5"/>
  <c r="I9" i="5"/>
  <c r="J9" i="5"/>
  <c r="K9" i="5"/>
  <c r="L9" i="5"/>
  <c r="M9" i="5"/>
  <c r="N9" i="5"/>
  <c r="O9" i="5"/>
  <c r="P9" i="5"/>
  <c r="I10" i="5"/>
  <c r="J10" i="5"/>
  <c r="K10" i="5"/>
  <c r="L10" i="5"/>
  <c r="M10" i="5"/>
  <c r="N10" i="5"/>
  <c r="O10" i="5"/>
  <c r="P10" i="5"/>
  <c r="I11" i="5"/>
  <c r="J11" i="5"/>
  <c r="K11" i="5"/>
  <c r="L11" i="5"/>
  <c r="M11" i="5"/>
  <c r="N11" i="5"/>
  <c r="O11" i="5"/>
  <c r="P11" i="5"/>
  <c r="I12" i="5"/>
  <c r="J12" i="5"/>
  <c r="K12" i="5"/>
  <c r="L12" i="5"/>
  <c r="M12" i="5"/>
  <c r="N12" i="5"/>
  <c r="O12" i="5"/>
  <c r="P12" i="5"/>
  <c r="I13" i="5"/>
  <c r="J13" i="5"/>
  <c r="K13" i="5"/>
  <c r="L13" i="5"/>
  <c r="M13" i="5"/>
  <c r="N13" i="5"/>
  <c r="O13" i="5"/>
  <c r="P13" i="5"/>
  <c r="I14" i="5"/>
  <c r="J14" i="5"/>
  <c r="K14" i="5"/>
  <c r="L14" i="5"/>
  <c r="M14" i="5"/>
  <c r="N14" i="5"/>
  <c r="O14" i="5"/>
  <c r="P14" i="5"/>
  <c r="I15" i="5"/>
  <c r="J15" i="5"/>
  <c r="K15" i="5"/>
  <c r="L15" i="5"/>
  <c r="M15" i="5"/>
  <c r="N15" i="5"/>
  <c r="O15" i="5"/>
  <c r="P15" i="5"/>
  <c r="I16" i="5"/>
  <c r="J16" i="5"/>
  <c r="K16" i="5"/>
  <c r="L16" i="5"/>
  <c r="M16" i="5"/>
  <c r="N16" i="5"/>
  <c r="O16" i="5"/>
  <c r="P16" i="5"/>
  <c r="I17" i="5"/>
  <c r="J17" i="5"/>
  <c r="K17" i="5"/>
  <c r="L17" i="5"/>
  <c r="M17" i="5"/>
  <c r="N17" i="5"/>
  <c r="O17" i="5"/>
  <c r="P17" i="5"/>
  <c r="J5" i="5"/>
  <c r="K5" i="5"/>
  <c r="L5" i="5"/>
  <c r="M5" i="5"/>
  <c r="N5" i="5"/>
  <c r="O5" i="5"/>
  <c r="P5" i="5"/>
  <c r="I5" i="5"/>
  <c r="AU6" i="5"/>
  <c r="AV6" i="5"/>
  <c r="AW6" i="5"/>
  <c r="AU7" i="5"/>
  <c r="AV7" i="5"/>
  <c r="AW7" i="5"/>
  <c r="AU8" i="5"/>
  <c r="AV8" i="5"/>
  <c r="AW8" i="5"/>
  <c r="AU9" i="5"/>
  <c r="AV9" i="5"/>
  <c r="AW9" i="5"/>
  <c r="AU10" i="5"/>
  <c r="AV10" i="5"/>
  <c r="AW10" i="5"/>
  <c r="AU11" i="5"/>
  <c r="AV11" i="5"/>
  <c r="AW11" i="5"/>
  <c r="AU12" i="5"/>
  <c r="AV12" i="5"/>
  <c r="AW12" i="5"/>
  <c r="AU13" i="5"/>
  <c r="AV13" i="5"/>
  <c r="AW13" i="5"/>
  <c r="AU14" i="5"/>
  <c r="AV14" i="5"/>
  <c r="AW14" i="5"/>
  <c r="AU15" i="5"/>
  <c r="AV15" i="5"/>
  <c r="AW15" i="5"/>
  <c r="AU16" i="5"/>
  <c r="AV16" i="5"/>
  <c r="AW16" i="5"/>
  <c r="AU17" i="5"/>
  <c r="AV17" i="5"/>
  <c r="AW17" i="5"/>
  <c r="AW5" i="5"/>
  <c r="AV5" i="5"/>
  <c r="AU5" i="5"/>
  <c r="BA17" i="5"/>
  <c r="AZ17" i="5"/>
  <c r="AY17" i="5"/>
  <c r="AX17" i="5"/>
  <c r="AT17" i="5"/>
  <c r="BA16" i="5"/>
  <c r="AZ16" i="5"/>
  <c r="AY16" i="5"/>
  <c r="AX16" i="5"/>
  <c r="AT16" i="5"/>
  <c r="BA15" i="5"/>
  <c r="AZ15" i="5"/>
  <c r="AY15" i="5"/>
  <c r="AX15" i="5"/>
  <c r="AT15" i="5"/>
  <c r="BA14" i="5"/>
  <c r="AZ14" i="5"/>
  <c r="AY14" i="5"/>
  <c r="AX14" i="5"/>
  <c r="AT14" i="5"/>
  <c r="BA13" i="5"/>
  <c r="AZ13" i="5"/>
  <c r="AY13" i="5"/>
  <c r="AX13" i="5"/>
  <c r="AT13" i="5"/>
  <c r="BA12" i="5"/>
  <c r="AZ12" i="5"/>
  <c r="AY12" i="5"/>
  <c r="AX12" i="5"/>
  <c r="AT12" i="5"/>
  <c r="BA11" i="5"/>
  <c r="AZ11" i="5"/>
  <c r="AY11" i="5"/>
  <c r="AX11" i="5"/>
  <c r="AT11" i="5"/>
  <c r="BA10" i="5"/>
  <c r="AZ10" i="5"/>
  <c r="AY10" i="5"/>
  <c r="AX10" i="5"/>
  <c r="AT10" i="5"/>
  <c r="BA9" i="5"/>
  <c r="AZ9" i="5"/>
  <c r="AY9" i="5"/>
  <c r="AX9" i="5"/>
  <c r="AT9" i="5"/>
  <c r="BA8" i="5"/>
  <c r="AZ8" i="5"/>
  <c r="AY8" i="5"/>
  <c r="AX8" i="5"/>
  <c r="AT8" i="5"/>
  <c r="BA7" i="5"/>
  <c r="AZ7" i="5"/>
  <c r="AY7" i="5"/>
  <c r="AX7" i="5"/>
  <c r="AT7" i="5"/>
  <c r="BA6" i="5"/>
  <c r="AZ6" i="5"/>
  <c r="AY6" i="5"/>
  <c r="AX6" i="5"/>
  <c r="AT6" i="5"/>
  <c r="BA5" i="5"/>
  <c r="AZ5" i="5"/>
  <c r="AY5" i="5"/>
  <c r="AX5" i="5"/>
  <c r="AT5" i="5"/>
  <c r="AF6" i="5"/>
  <c r="AG6" i="5"/>
  <c r="AF7" i="5"/>
  <c r="AG7" i="5"/>
  <c r="AF8" i="5"/>
  <c r="AG8" i="5"/>
  <c r="AF9" i="5"/>
  <c r="AG9" i="5"/>
  <c r="AF10" i="5"/>
  <c r="AG10" i="5"/>
  <c r="AF11" i="5"/>
  <c r="AG11" i="5"/>
  <c r="AF12" i="5"/>
  <c r="AG12" i="5"/>
  <c r="AF13" i="5"/>
  <c r="AG13" i="5"/>
  <c r="AF14" i="5"/>
  <c r="AG14" i="5"/>
  <c r="AF15" i="5"/>
  <c r="AG15" i="5"/>
  <c r="AF16" i="5"/>
  <c r="AG16" i="5"/>
  <c r="AF17" i="5"/>
  <c r="AG17" i="5"/>
  <c r="AG5" i="5"/>
  <c r="AF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5" i="5"/>
  <c r="Z9" i="5"/>
  <c r="AA9" i="5"/>
  <c r="AB9" i="5"/>
  <c r="AC9" i="5"/>
  <c r="Z10" i="5"/>
  <c r="AA10" i="5"/>
  <c r="AB10" i="5"/>
  <c r="AC10" i="5"/>
  <c r="Z11" i="5"/>
  <c r="AA11" i="5"/>
  <c r="AB11" i="5"/>
  <c r="AC11" i="5"/>
  <c r="Z12" i="5"/>
  <c r="AA12" i="5"/>
  <c r="AB12" i="5"/>
  <c r="AC12" i="5"/>
  <c r="Z13" i="5"/>
  <c r="AA13" i="5"/>
  <c r="AB13" i="5"/>
  <c r="AC13" i="5"/>
  <c r="Z14" i="5"/>
  <c r="E14" i="5" s="1"/>
  <c r="AA14" i="5"/>
  <c r="AB14" i="5"/>
  <c r="AC14" i="5"/>
  <c r="Z15" i="5"/>
  <c r="AA15" i="5"/>
  <c r="AB15" i="5"/>
  <c r="AC15" i="5"/>
  <c r="Z16" i="5"/>
  <c r="E16" i="5" s="1"/>
  <c r="AA16" i="5"/>
  <c r="AB16" i="5"/>
  <c r="AC16" i="5"/>
  <c r="Z17" i="5"/>
  <c r="AA17" i="5"/>
  <c r="AB17" i="5"/>
  <c r="AC17" i="5"/>
  <c r="AB5" i="5"/>
  <c r="AA5" i="5"/>
  <c r="Z6" i="5"/>
  <c r="E6" i="5" s="1"/>
  <c r="AA6" i="5"/>
  <c r="AB6" i="5"/>
  <c r="AC6" i="5"/>
  <c r="Z7" i="5"/>
  <c r="AA7" i="5"/>
  <c r="AB7" i="5"/>
  <c r="AC7" i="5"/>
  <c r="Z8" i="5"/>
  <c r="E8" i="5" s="1"/>
  <c r="AA8" i="5"/>
  <c r="AB8" i="5"/>
  <c r="AC8" i="5"/>
  <c r="AC5" i="5"/>
  <c r="Z5" i="5"/>
  <c r="P5" i="3"/>
  <c r="O5" i="3"/>
  <c r="R6" i="3"/>
  <c r="R7" i="3"/>
  <c r="R8" i="3"/>
  <c r="R9" i="3"/>
  <c r="R10" i="3"/>
  <c r="R5" i="3"/>
  <c r="Q5" i="3"/>
  <c r="S5" i="3"/>
  <c r="N5" i="3"/>
  <c r="M6" i="3"/>
  <c r="M7" i="3"/>
  <c r="M8" i="3"/>
  <c r="M9" i="3"/>
  <c r="M10" i="3"/>
  <c r="M5" i="3"/>
  <c r="L5" i="3"/>
  <c r="AE6" i="3"/>
  <c r="AE7" i="3"/>
  <c r="AE8" i="3"/>
  <c r="AE9" i="3"/>
  <c r="AE10" i="3"/>
  <c r="AE11" i="3"/>
  <c r="AE12" i="3"/>
  <c r="AE13" i="3"/>
  <c r="AE14" i="3"/>
  <c r="AE15" i="3"/>
  <c r="AE5" i="3"/>
  <c r="T5" i="3"/>
  <c r="K5" i="3"/>
  <c r="U5" i="3"/>
  <c r="V5" i="3"/>
  <c r="J5" i="3"/>
  <c r="I5" i="3"/>
  <c r="W5" i="3"/>
  <c r="H5" i="3"/>
  <c r="BB5" i="5" l="1"/>
  <c r="G5" i="5" s="1"/>
  <c r="E5" i="5" s="1"/>
  <c r="E15" i="5"/>
  <c r="E7" i="5"/>
  <c r="E13" i="5"/>
  <c r="E12" i="5"/>
  <c r="E11" i="5"/>
  <c r="E10" i="5"/>
  <c r="E9" i="5"/>
  <c r="E17" i="5"/>
  <c r="AC17" i="3" l="1"/>
  <c r="AM8" i="3"/>
  <c r="AM6" i="3"/>
  <c r="Y19" i="3"/>
  <c r="Y18" i="3"/>
  <c r="AM9" i="3" s="1"/>
  <c r="Y17" i="3"/>
  <c r="AM12" i="3" s="1"/>
  <c r="F19" i="3"/>
  <c r="AK6" i="3" s="1"/>
  <c r="F18" i="3"/>
  <c r="AK5" i="3" s="1"/>
  <c r="F17" i="3"/>
  <c r="Y20" i="3" l="1"/>
  <c r="AM13" i="3" s="1"/>
  <c r="AK10" i="3"/>
  <c r="AK12" i="3"/>
  <c r="AK18" i="3" s="1"/>
  <c r="AK24" i="3" s="1"/>
  <c r="H9" i="3" s="1"/>
  <c r="L9" i="3" s="1"/>
  <c r="N9" i="3" s="1"/>
  <c r="O9" i="3" s="1"/>
  <c r="AK11" i="3"/>
  <c r="AK9" i="3"/>
  <c r="AM15" i="3" s="1"/>
  <c r="AM21" i="3" s="1"/>
  <c r="W6" i="3" s="1"/>
  <c r="S6" i="3" s="1"/>
  <c r="Q6" i="3" s="1"/>
  <c r="P6" i="3" s="1"/>
  <c r="F20" i="3"/>
  <c r="AK4" i="3"/>
  <c r="AK8" i="3" s="1"/>
  <c r="AM11" i="3"/>
  <c r="AK17" i="3" s="1"/>
  <c r="AK23" i="3" s="1"/>
  <c r="H8" i="3" s="1"/>
  <c r="L8" i="3" s="1"/>
  <c r="N8" i="3" s="1"/>
  <c r="O8" i="3" s="1"/>
  <c r="AK15" i="3"/>
  <c r="AK21" i="3" s="1"/>
  <c r="H6" i="3" s="1"/>
  <c r="L6" i="3" s="1"/>
  <c r="N6" i="3" s="1"/>
  <c r="O6" i="3" s="1"/>
  <c r="AM5" i="3"/>
  <c r="AM18" i="3"/>
  <c r="AM24" i="3" s="1"/>
  <c r="W9" i="3" s="1"/>
  <c r="S9" i="3" s="1"/>
  <c r="Q9" i="3" s="1"/>
  <c r="P9" i="3" s="1"/>
  <c r="AM4" i="3"/>
  <c r="AM10" i="3"/>
  <c r="I9" i="3" l="1"/>
  <c r="J9" i="3" s="1"/>
  <c r="K9" i="3" s="1"/>
  <c r="I8" i="3"/>
  <c r="J8" i="3" s="1"/>
  <c r="K8" i="3" s="1"/>
  <c r="U9" i="3"/>
  <c r="T9" i="3" s="1"/>
  <c r="V9" i="3"/>
  <c r="I6" i="3"/>
  <c r="J6" i="3" s="1"/>
  <c r="K6" i="3" s="1"/>
  <c r="U6" i="3"/>
  <c r="T6" i="3" s="1"/>
  <c r="V6" i="3"/>
  <c r="AK13" i="3"/>
  <c r="AM14" i="3"/>
  <c r="AM20" i="3" s="1"/>
  <c r="AK14" i="3"/>
  <c r="AK20" i="3" s="1"/>
  <c r="AM17" i="3"/>
  <c r="AM23" i="3" s="1"/>
  <c r="W8" i="3" s="1"/>
  <c r="S8" i="3" s="1"/>
  <c r="Q8" i="3" s="1"/>
  <c r="P8" i="3" s="1"/>
  <c r="AM16" i="3"/>
  <c r="AM22" i="3" s="1"/>
  <c r="W7" i="3" s="1"/>
  <c r="S7" i="3" s="1"/>
  <c r="Q7" i="3" s="1"/>
  <c r="P7" i="3" s="1"/>
  <c r="AK16" i="3"/>
  <c r="AK22" i="3" s="1"/>
  <c r="H7" i="3" s="1"/>
  <c r="L7" i="3" s="1"/>
  <c r="N7" i="3" s="1"/>
  <c r="O7" i="3" s="1"/>
  <c r="I7" i="3" l="1"/>
  <c r="J7" i="3" s="1"/>
  <c r="K7" i="3" s="1"/>
  <c r="V8" i="3"/>
  <c r="U8" i="3" s="1"/>
  <c r="T8" i="3" s="1"/>
  <c r="U7" i="3"/>
  <c r="T7" i="3" s="1"/>
  <c r="V7" i="3"/>
  <c r="AM19" i="3"/>
  <c r="AM25" i="3" s="1"/>
  <c r="AK19" i="3"/>
  <c r="AK25" i="3" s="1"/>
  <c r="AK26" i="3" l="1"/>
  <c r="D2" i="3" s="1"/>
  <c r="H10" i="3"/>
  <c r="AM26" i="3"/>
  <c r="AA2" i="3" s="1"/>
  <c r="W10" i="3"/>
  <c r="V10" i="3" l="1"/>
  <c r="S10" i="3"/>
  <c r="Q10" i="3" s="1"/>
  <c r="P10" i="3" s="1"/>
  <c r="U10" i="3"/>
  <c r="T10" i="3" s="1"/>
  <c r="L10" i="3"/>
  <c r="N10" i="3" s="1"/>
  <c r="O10" i="3" s="1"/>
  <c r="I10" i="3"/>
  <c r="J10" i="3" s="1"/>
  <c r="K10" i="3" s="1"/>
</calcChain>
</file>

<file path=xl/sharedStrings.xml><?xml version="1.0" encoding="utf-8"?>
<sst xmlns="http://schemas.openxmlformats.org/spreadsheetml/2006/main" count="191" uniqueCount="109">
  <si>
    <t>Dif</t>
  </si>
  <si>
    <t>Cen</t>
  </si>
  <si>
    <t>Att</t>
  </si>
  <si>
    <t>Lazio</t>
  </si>
  <si>
    <t>Thomas</t>
  </si>
  <si>
    <t>Strakosha</t>
  </si>
  <si>
    <t>P</t>
  </si>
  <si>
    <t>Luiz</t>
  </si>
  <si>
    <t>Felipe</t>
  </si>
  <si>
    <t>D</t>
  </si>
  <si>
    <t>Patric</t>
  </si>
  <si>
    <t>Jordan</t>
  </si>
  <si>
    <t>Lukaku</t>
  </si>
  <si>
    <t>Nicolò</t>
  </si>
  <si>
    <t>Armini</t>
  </si>
  <si>
    <t>Lucas</t>
  </si>
  <si>
    <t>Leiva</t>
  </si>
  <si>
    <t>C</t>
  </si>
  <si>
    <t>Valon</t>
  </si>
  <si>
    <t>Berisha</t>
  </si>
  <si>
    <t>Luis</t>
  </si>
  <si>
    <t>Alberto</t>
  </si>
  <si>
    <t>Joaquín</t>
  </si>
  <si>
    <t>Correa</t>
  </si>
  <si>
    <t>Ciro</t>
  </si>
  <si>
    <t>Immobile</t>
  </si>
  <si>
    <t>A</t>
  </si>
  <si>
    <t>Caicedo</t>
  </si>
  <si>
    <t>Roma</t>
  </si>
  <si>
    <t>Pau</t>
  </si>
  <si>
    <t>López</t>
  </si>
  <si>
    <t>Davide</t>
  </si>
  <si>
    <t>Zappacosta</t>
  </si>
  <si>
    <t>Juan</t>
  </si>
  <si>
    <t>Jesus</t>
  </si>
  <si>
    <t>Chris</t>
  </si>
  <si>
    <t>Smalling</t>
  </si>
  <si>
    <t>Aleksandar</t>
  </si>
  <si>
    <t>Kolarov</t>
  </si>
  <si>
    <t>Bryan</t>
  </si>
  <si>
    <t>Cristante</t>
  </si>
  <si>
    <t>Lorenzo</t>
  </si>
  <si>
    <t>Pellegrini</t>
  </si>
  <si>
    <t>Veretout</t>
  </si>
  <si>
    <t>Zaniolo</t>
  </si>
  <si>
    <t>Edin</t>
  </si>
  <si>
    <t>Džeko</t>
  </si>
  <si>
    <t>Cengiz</t>
  </si>
  <si>
    <t>Ünder</t>
  </si>
  <si>
    <t>Media</t>
  </si>
  <si>
    <t>Difesa</t>
  </si>
  <si>
    <t>- - -</t>
  </si>
  <si>
    <t>Centrocampo</t>
  </si>
  <si>
    <t>Attacco</t>
  </si>
  <si>
    <t>dif-Att</t>
  </si>
  <si>
    <t>Cen-Cen</t>
  </si>
  <si>
    <t>Att-Dif</t>
  </si>
  <si>
    <t>Cen-Att</t>
  </si>
  <si>
    <t>Att-cen</t>
  </si>
  <si>
    <t>Forza Totale</t>
  </si>
  <si>
    <t>1</t>
  </si>
  <si>
    <t>Testa</t>
  </si>
  <si>
    <t>Punizione</t>
  </si>
  <si>
    <t>Rigore</t>
  </si>
  <si>
    <t>Tiro in Area</t>
  </si>
  <si>
    <t>Tiro fuo Area</t>
  </si>
  <si>
    <t>Etrit</t>
  </si>
  <si>
    <t>Francesco</t>
  </si>
  <si>
    <t>Rossi</t>
  </si>
  <si>
    <t>Pierluigi</t>
  </si>
  <si>
    <t>Gollini</t>
  </si>
  <si>
    <t>Gio</t>
  </si>
  <si>
    <t>Vin</t>
  </si>
  <si>
    <t>Nul</t>
  </si>
  <si>
    <t>Per</t>
  </si>
  <si>
    <t>GF</t>
  </si>
  <si>
    <t>GS</t>
  </si>
  <si>
    <t>CG</t>
  </si>
  <si>
    <t>CR</t>
  </si>
  <si>
    <t>Tot</t>
  </si>
  <si>
    <t>Cas</t>
  </si>
  <si>
    <t>Fuo</t>
  </si>
  <si>
    <t>Rafael</t>
  </si>
  <si>
    <t>Tolói</t>
  </si>
  <si>
    <t>Andrea</t>
  </si>
  <si>
    <t>Masiello</t>
  </si>
  <si>
    <t>José Luis</t>
  </si>
  <si>
    <t>Palomino</t>
  </si>
  <si>
    <t>Arkadiusz</t>
  </si>
  <si>
    <t>Reca</t>
  </si>
  <si>
    <t>Hans</t>
  </si>
  <si>
    <t>Hateboer</t>
  </si>
  <si>
    <t>Roger</t>
  </si>
  <si>
    <t>Ibañez</t>
  </si>
  <si>
    <t>Remo</t>
  </si>
  <si>
    <t>Freuler</t>
  </si>
  <si>
    <t>Marten de</t>
  </si>
  <si>
    <t>Room</t>
  </si>
  <si>
    <t>Alejandro</t>
  </si>
  <si>
    <t>Gómez</t>
  </si>
  <si>
    <t>Josip</t>
  </si>
  <si>
    <t>Iličič</t>
  </si>
  <si>
    <t>casa</t>
  </si>
  <si>
    <t>Fuori</t>
  </si>
  <si>
    <t>+</t>
  </si>
  <si>
    <t>-</t>
  </si>
  <si>
    <t>inserendo le giornate ,vinte,nulle perse,gf,gs,cg,cr,</t>
  </si>
  <si>
    <t>nelle celle  aa5 ag5 mi deve dare i risultati in base ai + e meno -</t>
  </si>
  <si>
    <t>nella cella ah la somma totale che va aggiunta al punteggio di partenza X ogni giocatore che equivale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</si>
</sst>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onsolas"/>
      <family val="3"/>
    </font>
    <font>
      <sz val="12"/>
      <color rgb="FF222222"/>
      <name val="Consolas"/>
      <family val="3"/>
    </font>
    <font>
      <sz val="10"/>
      <color rgb="FFFF0000"/>
      <name val="Consolas"/>
      <family val="3"/>
    </font>
    <font>
      <sz val="12"/>
      <color theme="1"/>
      <name val="Britannic Bold"/>
      <family val="2"/>
    </font>
    <font>
      <sz val="11"/>
      <color theme="1"/>
      <name val="Consolas"/>
      <family val="3"/>
    </font>
    <font>
      <sz val="10"/>
      <name val="Arial"/>
      <family val="2"/>
    </font>
    <font>
      <sz val="11"/>
      <color rgb="FF002060"/>
      <name val="Consolas"/>
      <family val="3"/>
    </font>
    <font>
      <sz val="11"/>
      <color theme="0"/>
      <name val="Consolas"/>
      <family val="3"/>
    </font>
    <font>
      <sz val="12"/>
      <color rgb="FF222222"/>
      <name val="Cambria"/>
      <family val="1"/>
    </font>
    <font>
      <sz val="12"/>
      <color theme="1"/>
      <name val="Cambria"/>
      <family val="1"/>
    </font>
    <font>
      <b/>
      <sz val="12"/>
      <color theme="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/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/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1" applyFont="1" applyBorder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0" borderId="8" xfId="0" applyFont="1" applyBorder="1"/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/>
    <xf numFmtId="0" fontId="11" fillId="2" borderId="11" xfId="0" applyFont="1" applyFill="1" applyBorder="1" applyAlignment="1">
      <alignment horizontal="left"/>
    </xf>
    <xf numFmtId="0" fontId="11" fillId="0" borderId="12" xfId="0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3" borderId="2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/>
    <xf numFmtId="0" fontId="6" fillId="0" borderId="0" xfId="0" quotePrefix="1" applyFont="1" applyAlignment="1"/>
  </cellXfs>
  <cellStyles count="2">
    <cellStyle name="Normale" xfId="0" builtinId="0"/>
    <cellStyle name="Normale 2" xfId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1</xdr:row>
      <xdr:rowOff>114300</xdr:rowOff>
    </xdr:from>
    <xdr:to>
      <xdr:col>19</xdr:col>
      <xdr:colOff>12700</xdr:colOff>
      <xdr:row>19</xdr:row>
      <xdr:rowOff>88900</xdr:rowOff>
    </xdr:to>
    <xdr:cxnSp macro="">
      <xdr:nvCxnSpPr>
        <xdr:cNvPr id="3" name="Connettore 2 2"/>
        <xdr:cNvCxnSpPr/>
      </xdr:nvCxnSpPr>
      <xdr:spPr>
        <a:xfrm flipV="1">
          <a:off x="3797300" y="304800"/>
          <a:ext cx="4495800" cy="37719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</xdr:row>
      <xdr:rowOff>152400</xdr:rowOff>
    </xdr:from>
    <xdr:to>
      <xdr:col>25</xdr:col>
      <xdr:colOff>114300</xdr:colOff>
      <xdr:row>20</xdr:row>
      <xdr:rowOff>101600</xdr:rowOff>
    </xdr:to>
    <xdr:cxnSp macro="">
      <xdr:nvCxnSpPr>
        <xdr:cNvPr id="6" name="Connettore 2 5"/>
        <xdr:cNvCxnSpPr/>
      </xdr:nvCxnSpPr>
      <xdr:spPr>
        <a:xfrm flipV="1">
          <a:off x="3860800" y="723900"/>
          <a:ext cx="6210300" cy="3556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5</xdr:row>
      <xdr:rowOff>127000</xdr:rowOff>
    </xdr:from>
    <xdr:to>
      <xdr:col>33</xdr:col>
      <xdr:colOff>139700</xdr:colOff>
      <xdr:row>21</xdr:row>
      <xdr:rowOff>127000</xdr:rowOff>
    </xdr:to>
    <xdr:cxnSp macro="">
      <xdr:nvCxnSpPr>
        <xdr:cNvPr id="8" name="Connettore 2 7"/>
        <xdr:cNvCxnSpPr/>
      </xdr:nvCxnSpPr>
      <xdr:spPr>
        <a:xfrm flipV="1">
          <a:off x="3759200" y="1117600"/>
          <a:ext cx="8877300" cy="33782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139700</xdr:colOff>
      <xdr:row>1</xdr:row>
      <xdr:rowOff>50800</xdr:rowOff>
    </xdr:from>
    <xdr:to>
      <xdr:col>17</xdr:col>
      <xdr:colOff>185419</xdr:colOff>
      <xdr:row>3</xdr:row>
      <xdr:rowOff>50800</xdr:rowOff>
    </xdr:to>
    <xdr:sp macro="" textlink="">
      <xdr:nvSpPr>
        <xdr:cNvPr id="15" name="Freccia bidirezionale verticale 14"/>
        <xdr:cNvSpPr/>
      </xdr:nvSpPr>
      <xdr:spPr>
        <a:xfrm>
          <a:off x="7785100" y="241300"/>
          <a:ext cx="45719" cy="3810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zoomScale="75" zoomScaleNormal="75" workbookViewId="0">
      <selection activeCell="D22" sqref="D22"/>
    </sheetView>
  </sheetViews>
  <sheetFormatPr defaultRowHeight="15" x14ac:dyDescent="0.25"/>
  <cols>
    <col min="1" max="1" width="4.140625" bestFit="1" customWidth="1"/>
    <col min="2" max="2" width="7.42578125" customWidth="1"/>
    <col min="3" max="3" width="10.5703125" customWidth="1"/>
    <col min="4" max="4" width="21.7109375" bestFit="1" customWidth="1"/>
    <col min="5" max="5" width="4" customWidth="1"/>
    <col min="6" max="6" width="8.5703125" customWidth="1"/>
    <col min="7" max="7" width="5.7109375" customWidth="1"/>
    <col min="8" max="10" width="5.7109375" hidden="1" customWidth="1"/>
    <col min="11" max="11" width="10.5703125" bestFit="1" customWidth="1"/>
    <col min="12" max="13" width="2.42578125" hidden="1" customWidth="1"/>
    <col min="14" max="14" width="4.28515625" hidden="1" customWidth="1"/>
    <col min="15" max="16" width="23" bestFit="1" customWidth="1"/>
    <col min="17" max="17" width="4" hidden="1" customWidth="1"/>
    <col min="18" max="18" width="3.5703125" hidden="1" customWidth="1"/>
    <col min="19" max="19" width="5.7109375" hidden="1" customWidth="1"/>
    <col min="20" max="20" width="12" bestFit="1" customWidth="1"/>
    <col min="21" max="22" width="5.7109375" hidden="1" customWidth="1"/>
    <col min="23" max="23" width="2.5703125" hidden="1" customWidth="1"/>
    <col min="24" max="24" width="5.7109375" customWidth="1"/>
    <col min="25" max="25" width="7.85546875" customWidth="1"/>
    <col min="27" max="27" width="21.7109375" bestFit="1" customWidth="1"/>
    <col min="28" max="28" width="14.5703125" bestFit="1" customWidth="1"/>
    <col min="29" max="29" width="6.28515625" customWidth="1"/>
  </cols>
  <sheetData>
    <row r="1" spans="1:39" ht="9" customHeight="1" x14ac:dyDescent="0.25"/>
    <row r="2" spans="1:39" ht="15.75" x14ac:dyDescent="0.25">
      <c r="B2" s="3"/>
      <c r="C2" s="3" t="s">
        <v>3</v>
      </c>
      <c r="D2" s="4">
        <f>AK26</f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>
        <f>AM26</f>
        <v>3</v>
      </c>
      <c r="AB2" s="4" t="s">
        <v>28</v>
      </c>
      <c r="AC2" s="3"/>
    </row>
    <row r="3" spans="1:39" ht="7.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9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K4" s="4">
        <f>F17</f>
        <v>6.3620000000000001</v>
      </c>
      <c r="AL4" s="4" t="s">
        <v>0</v>
      </c>
      <c r="AM4" s="4">
        <f>Y17</f>
        <v>6.2874999999999996</v>
      </c>
    </row>
    <row r="5" spans="1:39" ht="16.5" thickBot="1" x14ac:dyDescent="0.3">
      <c r="A5" s="21" t="s">
        <v>60</v>
      </c>
      <c r="B5" s="17">
        <v>1</v>
      </c>
      <c r="C5" s="8" t="s">
        <v>4</v>
      </c>
      <c r="D5" s="3" t="s">
        <v>5</v>
      </c>
      <c r="E5" s="3" t="s">
        <v>6</v>
      </c>
      <c r="F5" s="4">
        <v>6.5</v>
      </c>
      <c r="G5" s="3"/>
      <c r="H5" s="3">
        <f>AK20</f>
        <v>1</v>
      </c>
      <c r="I5" s="22">
        <f>IFERROR(MOD(SUM(H5+B6+B11),11)+11*(MOD(SUM(H5+B6+B11),11)=0),"0")</f>
        <v>11</v>
      </c>
      <c r="J5" s="4">
        <f>IF(H5=0,"--",IF(H5=1,I5))</f>
        <v>11</v>
      </c>
      <c r="K5" s="3" t="str">
        <f>IFERROR(VLOOKUP(J5,A5:D15,4,FALSE),"- - -")</f>
        <v>Caicedo</v>
      </c>
      <c r="L5">
        <f>H5</f>
        <v>1</v>
      </c>
      <c r="M5" s="22">
        <f>IFERROR(MOD(SUM(B6+B11),5)+5*(MOD(SUM(B6+B11),5)=0),"0")</f>
        <v>5</v>
      </c>
      <c r="N5" s="4">
        <f>IF(L5=0,"--",IF(L5=1,M5))</f>
        <v>5</v>
      </c>
      <c r="O5" s="3" t="str">
        <f>IFERROR(VLOOKUP($N5,$C$22:$D$26,2,FALSE),"- - -")</f>
        <v>Tiro fuo Area</v>
      </c>
      <c r="P5" s="6" t="str">
        <f>IFERROR(VLOOKUP($Q5,$C$22:$D$26,2,FALSE),"- - -")</f>
        <v>- - -</v>
      </c>
      <c r="Q5" s="4" t="str">
        <f>IF(S5=0,"--",IF(S5=1,R5))</f>
        <v>--</v>
      </c>
      <c r="R5" s="20">
        <f>IFERROR(MOD(SUM(AC6+AC11),5)+5*(MOD(SUM(AC6+AC11),5)=0),"0")</f>
        <v>4</v>
      </c>
      <c r="S5" s="3">
        <f>W5</f>
        <v>0</v>
      </c>
      <c r="T5" s="6" t="str">
        <f>IFERROR(VLOOKUP(U5,AD5:AE15,2,FALSE),"- - -")</f>
        <v>- - -</v>
      </c>
      <c r="U5" s="4" t="str">
        <f>IF(W5=0,"--",IF(W5=1,V5))</f>
        <v>--</v>
      </c>
      <c r="V5" s="20">
        <f>IFERROR(MOD(SUM(W5+AC6+AC11),11)+11*(MOD(SUM(W5+AC6+AC11),11)=0),"0")</f>
        <v>9</v>
      </c>
      <c r="W5" s="3">
        <f>AM20</f>
        <v>0</v>
      </c>
      <c r="X5" s="3"/>
      <c r="Y5" s="4">
        <v>6.42</v>
      </c>
      <c r="Z5" s="6" t="s">
        <v>6</v>
      </c>
      <c r="AA5" s="6" t="s">
        <v>30</v>
      </c>
      <c r="AB5" s="6" t="s">
        <v>29</v>
      </c>
      <c r="AC5" s="7">
        <v>13</v>
      </c>
      <c r="AD5" s="21" t="s">
        <v>60</v>
      </c>
      <c r="AE5" t="str">
        <f>AA5</f>
        <v>López</v>
      </c>
      <c r="AK5" s="4">
        <f>F18</f>
        <v>6.0500000000000007</v>
      </c>
      <c r="AL5" s="4" t="s">
        <v>1</v>
      </c>
      <c r="AM5" s="4">
        <f>Y18</f>
        <v>6.3849999999999998</v>
      </c>
    </row>
    <row r="6" spans="1:39" ht="16.5" thickBot="1" x14ac:dyDescent="0.3">
      <c r="A6" s="18">
        <v>2</v>
      </c>
      <c r="B6" s="17">
        <v>3</v>
      </c>
      <c r="C6" s="8" t="s">
        <v>7</v>
      </c>
      <c r="D6" s="3" t="s">
        <v>8</v>
      </c>
      <c r="E6" s="3" t="s">
        <v>9</v>
      </c>
      <c r="F6" s="4">
        <v>6.02</v>
      </c>
      <c r="G6" s="3"/>
      <c r="H6" s="3">
        <f t="shared" ref="H6:H9" si="0">AK21</f>
        <v>0</v>
      </c>
      <c r="I6" s="22">
        <f t="shared" ref="I6:I9" si="1">IFERROR(MOD(SUM(H6+B7+B12),11)+11*(MOD(SUM(H6+B7+B12),11)=0),"0")</f>
        <v>3</v>
      </c>
      <c r="J6" s="4" t="str">
        <f t="shared" ref="J6:J9" si="2">IF(H6=0,"--",IF(H6=1,I6))</f>
        <v>--</v>
      </c>
      <c r="K6" s="3" t="str">
        <f t="shared" ref="K6:K9" si="3">IFERROR(VLOOKUP(J6,A6:D16,4,FALSE),"- - -")</f>
        <v>- - -</v>
      </c>
      <c r="L6">
        <f t="shared" ref="L6:L10" si="4">H6</f>
        <v>0</v>
      </c>
      <c r="M6" s="22">
        <f t="shared" ref="M6:M10" si="5">IFERROR(MOD(SUM(B7+B12),5)+5*(MOD(SUM(B7+B12),5)=0),"0")</f>
        <v>4</v>
      </c>
      <c r="N6" s="4" t="str">
        <f t="shared" ref="N6:N10" si="6">IF(L6=0,"--",IF(L6=1,M6))</f>
        <v>--</v>
      </c>
      <c r="O6" s="3" t="str">
        <f t="shared" ref="O6:O10" si="7">IFERROR(VLOOKUP($N6,$C$22:$D$26,2,FALSE),"- - -")</f>
        <v>- - -</v>
      </c>
      <c r="P6" s="6" t="str">
        <f t="shared" ref="P6:P10" si="8">IFERROR(VLOOKUP($Q6,$C$22:$D$26,2,FALSE),"- - -")</f>
        <v>Tiro in Area</v>
      </c>
      <c r="Q6" s="4">
        <f t="shared" ref="Q6:Q10" si="9">IF(S6=0,"--",IF(S6=1,R6))</f>
        <v>1</v>
      </c>
      <c r="R6" s="20">
        <f t="shared" ref="R6:R10" si="10">IFERROR(MOD(SUM(AC7+AC12),5)+5*(MOD(SUM(AC7+AC12),5)=0),"0")</f>
        <v>1</v>
      </c>
      <c r="S6" s="3">
        <f t="shared" ref="S6:S10" si="11">W6</f>
        <v>1</v>
      </c>
      <c r="T6" s="6" t="str">
        <f t="shared" ref="T6:T9" si="12">IFERROR(VLOOKUP(U6,AD6:AE16,2,FALSE),"- - -")</f>
        <v>Kolarov</v>
      </c>
      <c r="U6" s="4">
        <f t="shared" ref="U6:U9" si="13">IF(W6=0,"--",IF(W6=1,V6))</f>
        <v>5</v>
      </c>
      <c r="V6" s="20">
        <f t="shared" ref="V6:V9" si="14">IFERROR(MOD(SUM(W6+AC7+AC12),11)+11*(MOD(SUM(W6+AC7+AC12),11)=0),"0")</f>
        <v>5</v>
      </c>
      <c r="W6" s="3">
        <f t="shared" ref="W6:W9" si="15">AM21</f>
        <v>1</v>
      </c>
      <c r="X6" s="3"/>
      <c r="Y6" s="4">
        <v>6.12</v>
      </c>
      <c r="Z6" s="6" t="s">
        <v>9</v>
      </c>
      <c r="AA6" s="6" t="s">
        <v>32</v>
      </c>
      <c r="AB6" s="6" t="s">
        <v>31</v>
      </c>
      <c r="AC6" s="7">
        <v>2</v>
      </c>
      <c r="AD6" s="18">
        <v>2</v>
      </c>
      <c r="AE6" t="str">
        <f t="shared" ref="AE6:AE15" si="16">AA6</f>
        <v>Zappacosta</v>
      </c>
      <c r="AK6" s="4">
        <f>F19</f>
        <v>6.5250000000000004</v>
      </c>
      <c r="AL6" s="4" t="s">
        <v>2</v>
      </c>
      <c r="AM6" s="4">
        <f>Y19</f>
        <v>6.3</v>
      </c>
    </row>
    <row r="7" spans="1:39" ht="16.5" thickBot="1" x14ac:dyDescent="0.3">
      <c r="A7" s="18">
        <v>3</v>
      </c>
      <c r="B7" s="17">
        <v>4</v>
      </c>
      <c r="C7" s="8"/>
      <c r="D7" s="3" t="s">
        <v>10</v>
      </c>
      <c r="E7" s="3" t="s">
        <v>9</v>
      </c>
      <c r="F7" s="4">
        <v>6.48</v>
      </c>
      <c r="G7" s="3"/>
      <c r="H7" s="3">
        <f t="shared" si="0"/>
        <v>1</v>
      </c>
      <c r="I7" s="22">
        <f t="shared" si="1"/>
        <v>6</v>
      </c>
      <c r="J7" s="4">
        <f t="shared" si="2"/>
        <v>6</v>
      </c>
      <c r="K7" s="3" t="str">
        <f t="shared" si="3"/>
        <v>Leiva</v>
      </c>
      <c r="L7">
        <f t="shared" si="4"/>
        <v>1</v>
      </c>
      <c r="M7" s="22">
        <f t="shared" si="5"/>
        <v>1</v>
      </c>
      <c r="N7" s="4">
        <f t="shared" si="6"/>
        <v>1</v>
      </c>
      <c r="O7" s="3" t="str">
        <f t="shared" si="7"/>
        <v>Tiro in Area</v>
      </c>
      <c r="P7" s="6" t="str">
        <f t="shared" si="8"/>
        <v>- - -</v>
      </c>
      <c r="Q7" s="4" t="str">
        <f t="shared" si="9"/>
        <v>--</v>
      </c>
      <c r="R7" s="20">
        <f t="shared" si="10"/>
        <v>3</v>
      </c>
      <c r="S7" s="3">
        <f t="shared" si="11"/>
        <v>0</v>
      </c>
      <c r="T7" s="6" t="str">
        <f t="shared" si="12"/>
        <v>- - -</v>
      </c>
      <c r="U7" s="4" t="str">
        <f t="shared" si="13"/>
        <v>--</v>
      </c>
      <c r="V7" s="20">
        <f t="shared" si="14"/>
        <v>6</v>
      </c>
      <c r="W7" s="3">
        <f t="shared" si="15"/>
        <v>0</v>
      </c>
      <c r="X7" s="3"/>
      <c r="Y7" s="4">
        <v>6.36</v>
      </c>
      <c r="Z7" s="6" t="s">
        <v>9</v>
      </c>
      <c r="AA7" s="6" t="s">
        <v>34</v>
      </c>
      <c r="AB7" s="6" t="s">
        <v>33</v>
      </c>
      <c r="AC7" s="7">
        <v>5</v>
      </c>
      <c r="AD7" s="18">
        <v>3</v>
      </c>
      <c r="AE7" t="str">
        <f t="shared" si="16"/>
        <v>Jesus</v>
      </c>
      <c r="AK7" s="3"/>
      <c r="AL7" s="3"/>
      <c r="AM7" s="3"/>
    </row>
    <row r="8" spans="1:39" ht="16.5" thickBot="1" x14ac:dyDescent="0.3">
      <c r="A8" s="18">
        <v>4</v>
      </c>
      <c r="B8" s="17">
        <v>5</v>
      </c>
      <c r="C8" s="8" t="s">
        <v>11</v>
      </c>
      <c r="D8" s="3" t="s">
        <v>12</v>
      </c>
      <c r="E8" s="3" t="s">
        <v>9</v>
      </c>
      <c r="F8" s="4">
        <v>6.23</v>
      </c>
      <c r="G8" s="3"/>
      <c r="H8" s="3">
        <f t="shared" si="0"/>
        <v>0</v>
      </c>
      <c r="I8" s="22">
        <f>IFERROR(MOD(SUM(H8+B9+B14),11)+11*(MOD(SUM(H8+B9+B14),11)=0),"0")</f>
        <v>8</v>
      </c>
      <c r="J8" s="4" t="str">
        <f t="shared" si="2"/>
        <v>--</v>
      </c>
      <c r="K8" s="3" t="str">
        <f t="shared" si="3"/>
        <v>- - -</v>
      </c>
      <c r="L8">
        <f t="shared" si="4"/>
        <v>0</v>
      </c>
      <c r="M8" s="22">
        <f t="shared" si="5"/>
        <v>5</v>
      </c>
      <c r="N8" s="4" t="str">
        <f t="shared" si="6"/>
        <v>--</v>
      </c>
      <c r="O8" s="3" t="str">
        <f t="shared" si="7"/>
        <v>- - -</v>
      </c>
      <c r="P8" s="6" t="str">
        <f t="shared" si="8"/>
        <v>Tiro fuo Area</v>
      </c>
      <c r="Q8" s="4">
        <f t="shared" si="9"/>
        <v>5</v>
      </c>
      <c r="R8" s="20">
        <f t="shared" si="10"/>
        <v>5</v>
      </c>
      <c r="S8" s="3">
        <f t="shared" si="11"/>
        <v>1</v>
      </c>
      <c r="T8" s="6" t="str">
        <f t="shared" si="12"/>
        <v>Džeko</v>
      </c>
      <c r="U8" s="4">
        <f t="shared" si="13"/>
        <v>10</v>
      </c>
      <c r="V8" s="20">
        <f t="shared" si="14"/>
        <v>10</v>
      </c>
      <c r="W8" s="3">
        <f t="shared" si="15"/>
        <v>1</v>
      </c>
      <c r="X8" s="3"/>
      <c r="Y8" s="4">
        <v>6.25</v>
      </c>
      <c r="Z8" s="6" t="s">
        <v>9</v>
      </c>
      <c r="AA8" s="6" t="s">
        <v>36</v>
      </c>
      <c r="AB8" s="6" t="s">
        <v>35</v>
      </c>
      <c r="AC8" s="7">
        <v>6</v>
      </c>
      <c r="AD8" s="18">
        <v>4</v>
      </c>
      <c r="AE8" t="str">
        <f t="shared" si="16"/>
        <v>Smalling</v>
      </c>
      <c r="AK8" s="2">
        <f>AK4</f>
        <v>6.3620000000000001</v>
      </c>
      <c r="AL8" s="16" t="s">
        <v>54</v>
      </c>
      <c r="AM8" s="2">
        <f>Y19</f>
        <v>6.3</v>
      </c>
    </row>
    <row r="9" spans="1:39" ht="16.5" thickBot="1" x14ac:dyDescent="0.3">
      <c r="A9" s="18">
        <v>5</v>
      </c>
      <c r="B9" s="17">
        <v>13</v>
      </c>
      <c r="C9" s="5" t="s">
        <v>13</v>
      </c>
      <c r="D9" s="3" t="s">
        <v>14</v>
      </c>
      <c r="E9" s="3" t="s">
        <v>9</v>
      </c>
      <c r="F9" s="4">
        <v>6.58</v>
      </c>
      <c r="G9" s="3"/>
      <c r="H9" s="3">
        <f t="shared" si="0"/>
        <v>1</v>
      </c>
      <c r="I9" s="22">
        <f t="shared" si="1"/>
        <v>5</v>
      </c>
      <c r="J9" s="4">
        <f t="shared" si="2"/>
        <v>5</v>
      </c>
      <c r="K9" s="3" t="str">
        <f t="shared" si="3"/>
        <v>Armini</v>
      </c>
      <c r="L9">
        <f t="shared" si="4"/>
        <v>1</v>
      </c>
      <c r="M9" s="22">
        <f t="shared" si="5"/>
        <v>1</v>
      </c>
      <c r="N9" s="4">
        <f t="shared" si="6"/>
        <v>1</v>
      </c>
      <c r="O9" s="3" t="str">
        <f t="shared" si="7"/>
        <v>Tiro in Area</v>
      </c>
      <c r="P9" s="6" t="str">
        <f t="shared" si="8"/>
        <v>- - -</v>
      </c>
      <c r="Q9" s="4" t="str">
        <f t="shared" si="9"/>
        <v>--</v>
      </c>
      <c r="R9" s="20">
        <f t="shared" si="10"/>
        <v>1</v>
      </c>
      <c r="S9" s="3">
        <f t="shared" si="11"/>
        <v>0</v>
      </c>
      <c r="T9" s="6" t="str">
        <f t="shared" si="12"/>
        <v>- - -</v>
      </c>
      <c r="U9" s="4" t="str">
        <f t="shared" si="13"/>
        <v>--</v>
      </c>
      <c r="V9" s="20">
        <f t="shared" si="14"/>
        <v>10</v>
      </c>
      <c r="W9" s="3">
        <f t="shared" si="15"/>
        <v>0</v>
      </c>
      <c r="X9" s="3"/>
      <c r="Y9" s="4">
        <v>6.52</v>
      </c>
      <c r="Z9" s="6" t="s">
        <v>9</v>
      </c>
      <c r="AA9" s="6" t="s">
        <v>38</v>
      </c>
      <c r="AB9" s="6" t="s">
        <v>37</v>
      </c>
      <c r="AC9" s="7">
        <v>11</v>
      </c>
      <c r="AD9" s="18">
        <v>5</v>
      </c>
      <c r="AE9" t="str">
        <f t="shared" si="16"/>
        <v>Kolarov</v>
      </c>
      <c r="AK9" s="2">
        <f>AK5</f>
        <v>6.0500000000000007</v>
      </c>
      <c r="AL9" s="16" t="s">
        <v>55</v>
      </c>
      <c r="AM9" s="2">
        <f>Y18</f>
        <v>6.3849999999999998</v>
      </c>
    </row>
    <row r="10" spans="1:39" ht="16.5" thickBot="1" x14ac:dyDescent="0.3">
      <c r="A10" s="18">
        <v>6</v>
      </c>
      <c r="B10" s="17">
        <v>6</v>
      </c>
      <c r="C10" s="8" t="s">
        <v>15</v>
      </c>
      <c r="D10" s="3" t="s">
        <v>16</v>
      </c>
      <c r="E10" s="3" t="s">
        <v>17</v>
      </c>
      <c r="F10" s="4">
        <v>6</v>
      </c>
      <c r="G10" s="3"/>
      <c r="H10" s="3">
        <f t="shared" ref="H10" si="17">AK25</f>
        <v>0</v>
      </c>
      <c r="I10" s="22">
        <f t="shared" ref="I10" si="18">IFERROR(MOD(SUM(H10+B11+B16),11)+11*(MOD(SUM(H10+B11+B16),11)=0),"0")</f>
        <v>7</v>
      </c>
      <c r="J10" s="4" t="str">
        <f t="shared" ref="J10" si="19">IF(H10=0,"--",IF(H10=1,I10))</f>
        <v>--</v>
      </c>
      <c r="K10" s="3" t="str">
        <f t="shared" ref="K10" si="20">IFERROR(VLOOKUP(J10,A10:D20,4,FALSE),"- - -")</f>
        <v>- - -</v>
      </c>
      <c r="L10">
        <f t="shared" si="4"/>
        <v>0</v>
      </c>
      <c r="M10" s="22">
        <f t="shared" si="5"/>
        <v>2</v>
      </c>
      <c r="N10" s="4" t="str">
        <f t="shared" si="6"/>
        <v>--</v>
      </c>
      <c r="O10" s="3" t="str">
        <f t="shared" si="7"/>
        <v>- - -</v>
      </c>
      <c r="P10" s="6" t="str">
        <f t="shared" si="8"/>
        <v>Testa</v>
      </c>
      <c r="Q10" s="4">
        <f t="shared" si="9"/>
        <v>2</v>
      </c>
      <c r="R10" s="20">
        <f t="shared" si="10"/>
        <v>2</v>
      </c>
      <c r="S10" s="3">
        <f t="shared" si="11"/>
        <v>1</v>
      </c>
      <c r="T10" s="6" t="str">
        <f t="shared" ref="T10" si="21">IFERROR(VLOOKUP(U10,AD10:AE20,2,FALSE),"- - -")</f>
        <v>Veretout</v>
      </c>
      <c r="U10" s="4">
        <f t="shared" ref="U10" si="22">IF(W10=0,"--",IF(W10=1,V10))</f>
        <v>8</v>
      </c>
      <c r="V10" s="20">
        <f t="shared" ref="V10" si="23">IFERROR(MOD(SUM(W10+AC11+AC16),11)+11*(MOD(SUM(W10+AC11+AC16),11)=0),"0")</f>
        <v>8</v>
      </c>
      <c r="W10" s="3">
        <f t="shared" ref="W10" si="24">AM25</f>
        <v>1</v>
      </c>
      <c r="X10" s="3"/>
      <c r="Y10" s="4">
        <v>6.5</v>
      </c>
      <c r="Z10" s="6" t="s">
        <v>17</v>
      </c>
      <c r="AA10" s="6" t="s">
        <v>40</v>
      </c>
      <c r="AB10" s="6" t="s">
        <v>39</v>
      </c>
      <c r="AC10" s="7">
        <v>4</v>
      </c>
      <c r="AD10" s="18">
        <v>6</v>
      </c>
      <c r="AE10" t="str">
        <f t="shared" si="16"/>
        <v>Cristante</v>
      </c>
      <c r="AK10" s="2">
        <f>AK6</f>
        <v>6.5250000000000004</v>
      </c>
      <c r="AL10" s="16" t="s">
        <v>56</v>
      </c>
      <c r="AM10" s="2">
        <f>Y17</f>
        <v>6.2874999999999996</v>
      </c>
    </row>
    <row r="11" spans="1:39" ht="16.5" thickBot="1" x14ac:dyDescent="0.3">
      <c r="A11" s="18">
        <v>7</v>
      </c>
      <c r="B11" s="17">
        <v>7</v>
      </c>
      <c r="C11" s="8" t="s">
        <v>18</v>
      </c>
      <c r="D11" s="3" t="s">
        <v>19</v>
      </c>
      <c r="E11" s="3" t="s">
        <v>17</v>
      </c>
      <c r="F11" s="4">
        <v>6</v>
      </c>
      <c r="G11" s="3"/>
      <c r="H11" s="3"/>
      <c r="I11" s="3"/>
      <c r="J11" s="3"/>
      <c r="K11" s="3"/>
      <c r="L11" s="3"/>
      <c r="S11" s="3"/>
      <c r="T11" s="3"/>
      <c r="U11" s="3"/>
      <c r="V11" s="3"/>
      <c r="W11" s="3"/>
      <c r="X11" s="3"/>
      <c r="Y11" s="4">
        <v>6.1</v>
      </c>
      <c r="Z11" s="6" t="s">
        <v>17</v>
      </c>
      <c r="AA11" s="6" t="s">
        <v>42</v>
      </c>
      <c r="AB11" s="6" t="s">
        <v>41</v>
      </c>
      <c r="AC11" s="7">
        <v>7</v>
      </c>
      <c r="AD11" s="18">
        <v>7</v>
      </c>
      <c r="AE11" t="str">
        <f t="shared" si="16"/>
        <v>Pellegrini</v>
      </c>
      <c r="AK11" s="2">
        <f>AK5</f>
        <v>6.0500000000000007</v>
      </c>
      <c r="AL11" s="16" t="s">
        <v>57</v>
      </c>
      <c r="AM11" s="2">
        <f>Y17</f>
        <v>6.2874999999999996</v>
      </c>
    </row>
    <row r="12" spans="1:39" ht="16.5" thickBot="1" x14ac:dyDescent="0.3">
      <c r="A12" s="18">
        <v>8</v>
      </c>
      <c r="B12" s="17">
        <v>10</v>
      </c>
      <c r="C12" s="8" t="s">
        <v>20</v>
      </c>
      <c r="D12" s="3" t="s">
        <v>21</v>
      </c>
      <c r="E12" s="3" t="s">
        <v>17</v>
      </c>
      <c r="F12" s="4">
        <v>6.05</v>
      </c>
      <c r="G12" s="3"/>
      <c r="H12" s="3"/>
      <c r="I12" s="3"/>
      <c r="J12" s="3"/>
      <c r="K12" s="3"/>
      <c r="L12" s="3"/>
      <c r="S12" s="3"/>
      <c r="T12" s="3"/>
      <c r="U12" s="3"/>
      <c r="V12" s="3"/>
      <c r="W12" s="3"/>
      <c r="X12" s="3"/>
      <c r="Y12" s="4">
        <v>6.42</v>
      </c>
      <c r="Z12" s="6" t="s">
        <v>17</v>
      </c>
      <c r="AA12" s="6" t="s">
        <v>43</v>
      </c>
      <c r="AB12" s="6" t="s">
        <v>11</v>
      </c>
      <c r="AC12" s="7">
        <v>21</v>
      </c>
      <c r="AD12" s="18">
        <v>8</v>
      </c>
      <c r="AE12" t="str">
        <f t="shared" si="16"/>
        <v>Veretout</v>
      </c>
      <c r="AK12" s="2">
        <f>AK6</f>
        <v>6.5250000000000004</v>
      </c>
      <c r="AL12" s="16" t="s">
        <v>58</v>
      </c>
      <c r="AM12" s="2">
        <f>Y17</f>
        <v>6.2874999999999996</v>
      </c>
    </row>
    <row r="13" spans="1:39" ht="16.5" thickBot="1" x14ac:dyDescent="0.3">
      <c r="A13" s="18">
        <v>9</v>
      </c>
      <c r="B13" s="17">
        <v>11</v>
      </c>
      <c r="C13" s="8" t="s">
        <v>22</v>
      </c>
      <c r="D13" s="3" t="s">
        <v>23</v>
      </c>
      <c r="E13" s="3" t="s">
        <v>17</v>
      </c>
      <c r="F13" s="4">
        <v>6.15</v>
      </c>
      <c r="G13" s="3"/>
      <c r="H13" s="3"/>
      <c r="I13" s="3"/>
      <c r="J13" s="3"/>
      <c r="K13" s="3"/>
      <c r="L13" s="3"/>
      <c r="S13" s="3"/>
      <c r="T13" s="3"/>
      <c r="U13" s="3"/>
      <c r="V13" s="3"/>
      <c r="W13" s="3"/>
      <c r="X13" s="3"/>
      <c r="Y13" s="4">
        <v>6</v>
      </c>
      <c r="Z13" s="6" t="s">
        <v>17</v>
      </c>
      <c r="AA13" s="6" t="s">
        <v>44</v>
      </c>
      <c r="AB13" s="6" t="s">
        <v>13</v>
      </c>
      <c r="AC13" s="7">
        <v>22</v>
      </c>
      <c r="AD13" s="18">
        <v>9</v>
      </c>
      <c r="AE13" t="str">
        <f t="shared" si="16"/>
        <v>Zaniolo</v>
      </c>
      <c r="AK13" s="2">
        <f>F20</f>
        <v>18.937000000000001</v>
      </c>
      <c r="AL13" s="2"/>
      <c r="AM13" s="2">
        <f>Y20</f>
        <v>18.9725</v>
      </c>
    </row>
    <row r="14" spans="1:39" ht="16.5" thickBot="1" x14ac:dyDescent="0.3">
      <c r="A14" s="18">
        <v>10</v>
      </c>
      <c r="B14" s="17">
        <v>17</v>
      </c>
      <c r="C14" s="8" t="s">
        <v>24</v>
      </c>
      <c r="D14" s="3" t="s">
        <v>25</v>
      </c>
      <c r="E14" s="3" t="s">
        <v>26</v>
      </c>
      <c r="F14" s="4">
        <v>6.7</v>
      </c>
      <c r="G14" s="3"/>
      <c r="H14" s="3"/>
      <c r="I14" s="3"/>
      <c r="J14" s="3"/>
      <c r="K14" s="3"/>
      <c r="L14" s="3"/>
      <c r="S14" s="3"/>
      <c r="T14" s="3"/>
      <c r="U14" s="3"/>
      <c r="V14" s="3"/>
      <c r="W14" s="3"/>
      <c r="X14" s="3"/>
      <c r="Y14" s="4">
        <v>6.6</v>
      </c>
      <c r="Z14" s="6" t="s">
        <v>26</v>
      </c>
      <c r="AA14" s="6" t="s">
        <v>46</v>
      </c>
      <c r="AB14" s="6" t="s">
        <v>45</v>
      </c>
      <c r="AC14" s="7">
        <v>9</v>
      </c>
      <c r="AD14" s="18">
        <v>10</v>
      </c>
      <c r="AE14" t="str">
        <f t="shared" si="16"/>
        <v>Džeko</v>
      </c>
      <c r="AK14" s="12">
        <f t="shared" ref="AK14:AK19" si="25">AK8-AM8</f>
        <v>6.2000000000000277E-2</v>
      </c>
      <c r="AL14" s="16" t="s">
        <v>54</v>
      </c>
      <c r="AM14" s="14">
        <f t="shared" ref="AM14:AM19" si="26">AM8-AK8</f>
        <v>-6.2000000000000277E-2</v>
      </c>
    </row>
    <row r="15" spans="1:39" ht="16.5" thickBot="1" x14ac:dyDescent="0.3">
      <c r="A15" s="18">
        <v>11</v>
      </c>
      <c r="B15" s="17">
        <v>20</v>
      </c>
      <c r="C15" s="8" t="s">
        <v>8</v>
      </c>
      <c r="D15" s="3" t="s">
        <v>27</v>
      </c>
      <c r="E15" s="3" t="s">
        <v>26</v>
      </c>
      <c r="F15" s="4">
        <v>6.35</v>
      </c>
      <c r="G15" s="3"/>
      <c r="H15" s="3"/>
      <c r="I15" s="3"/>
      <c r="J15" s="3"/>
      <c r="K15" s="3"/>
      <c r="L15" s="3"/>
      <c r="S15" s="3"/>
      <c r="T15" s="3"/>
      <c r="U15" s="3"/>
      <c r="V15" s="3"/>
      <c r="W15" s="3"/>
      <c r="X15" s="3"/>
      <c r="Y15" s="4">
        <v>6</v>
      </c>
      <c r="Z15" s="6" t="s">
        <v>26</v>
      </c>
      <c r="AA15" s="6" t="s">
        <v>48</v>
      </c>
      <c r="AB15" s="6" t="s">
        <v>47</v>
      </c>
      <c r="AC15" s="7">
        <v>17</v>
      </c>
      <c r="AD15" s="18">
        <v>11</v>
      </c>
      <c r="AE15" t="str">
        <f t="shared" si="16"/>
        <v>Ünder</v>
      </c>
      <c r="AK15" s="12">
        <f t="shared" si="25"/>
        <v>-0.33499999999999908</v>
      </c>
      <c r="AL15" s="16" t="s">
        <v>55</v>
      </c>
      <c r="AM15" s="14">
        <f t="shared" si="26"/>
        <v>0.33499999999999908</v>
      </c>
    </row>
    <row r="16" spans="1:39" ht="15.75" thickBot="1" x14ac:dyDescent="0.3">
      <c r="AK16" s="12">
        <f t="shared" si="25"/>
        <v>0.23750000000000071</v>
      </c>
      <c r="AL16" s="16" t="s">
        <v>56</v>
      </c>
      <c r="AM16" s="14">
        <f t="shared" si="26"/>
        <v>-0.23750000000000071</v>
      </c>
    </row>
    <row r="17" spans="2:39" ht="16.5" thickBot="1" x14ac:dyDescent="0.3">
      <c r="B17" s="3" t="s">
        <v>3</v>
      </c>
      <c r="C17" s="9" t="s">
        <v>49</v>
      </c>
      <c r="D17" s="3" t="s">
        <v>50</v>
      </c>
      <c r="E17" s="10" t="s">
        <v>51</v>
      </c>
      <c r="F17" s="1">
        <f>AVERAGE(F5:F9)</f>
        <v>6.3620000000000001</v>
      </c>
      <c r="Y17" s="1">
        <f>AVERAGE(Y4:Y8)</f>
        <v>6.2874999999999996</v>
      </c>
      <c r="Z17" s="10" t="s">
        <v>51</v>
      </c>
      <c r="AA17" s="6" t="s">
        <v>50</v>
      </c>
      <c r="AB17" s="11" t="s">
        <v>49</v>
      </c>
      <c r="AC17" s="3" t="str">
        <f>AB2</f>
        <v>Roma</v>
      </c>
      <c r="AK17" s="12">
        <f t="shared" si="25"/>
        <v>-0.23749999999999893</v>
      </c>
      <c r="AL17" s="16" t="s">
        <v>57</v>
      </c>
      <c r="AM17" s="14">
        <f t="shared" si="26"/>
        <v>0.23749999999999893</v>
      </c>
    </row>
    <row r="18" spans="2:39" ht="16.5" thickBot="1" x14ac:dyDescent="0.3">
      <c r="D18" s="3" t="s">
        <v>52</v>
      </c>
      <c r="E18" s="10" t="s">
        <v>51</v>
      </c>
      <c r="F18" s="1">
        <f>AVERAGE(F10:F13)</f>
        <v>6.0500000000000007</v>
      </c>
      <c r="Y18" s="1">
        <f>AVERAGE(Y9:Y12)</f>
        <v>6.3849999999999998</v>
      </c>
      <c r="Z18" s="10" t="s">
        <v>51</v>
      </c>
      <c r="AA18" s="6" t="s">
        <v>52</v>
      </c>
      <c r="AK18" s="12">
        <f t="shared" si="25"/>
        <v>0.23750000000000071</v>
      </c>
      <c r="AL18" s="16" t="s">
        <v>58</v>
      </c>
      <c r="AM18" s="14">
        <f t="shared" si="26"/>
        <v>-0.23750000000000071</v>
      </c>
    </row>
    <row r="19" spans="2:39" ht="16.5" thickBot="1" x14ac:dyDescent="0.3">
      <c r="D19" s="3" t="s">
        <v>53</v>
      </c>
      <c r="E19" s="10" t="s">
        <v>51</v>
      </c>
      <c r="F19" s="1">
        <f>AVERAGE(F14:F15)</f>
        <v>6.5250000000000004</v>
      </c>
      <c r="Y19" s="1">
        <f>AVERAGE(Y13:Y14)</f>
        <v>6.3</v>
      </c>
      <c r="Z19" s="10" t="s">
        <v>51</v>
      </c>
      <c r="AA19" s="6" t="s">
        <v>53</v>
      </c>
      <c r="AK19" s="12">
        <f t="shared" si="25"/>
        <v>-3.5499999999998977E-2</v>
      </c>
      <c r="AL19" s="13"/>
      <c r="AM19" s="14">
        <f t="shared" si="26"/>
        <v>3.5499999999998977E-2</v>
      </c>
    </row>
    <row r="20" spans="2:39" ht="16.5" thickBot="1" x14ac:dyDescent="0.3">
      <c r="D20" s="3" t="s">
        <v>59</v>
      </c>
      <c r="F20" s="1">
        <f>SUM(F17:F19)</f>
        <v>18.937000000000001</v>
      </c>
      <c r="Y20" s="1">
        <f>SUM(Y17:Y19)</f>
        <v>18.9725</v>
      </c>
      <c r="AA20" s="6" t="s">
        <v>59</v>
      </c>
      <c r="AK20" s="12">
        <f t="shared" ref="AK20:AK25" si="27">IF(AK14&gt;0.035,1,0)</f>
        <v>1</v>
      </c>
      <c r="AL20" s="13"/>
      <c r="AM20" s="14">
        <f t="shared" ref="AM20:AM25" si="28">IF(AM14&gt;0.035,1,0)</f>
        <v>0</v>
      </c>
    </row>
    <row r="21" spans="2:39" ht="15.75" thickBot="1" x14ac:dyDescent="0.3">
      <c r="AK21" s="12">
        <f t="shared" si="27"/>
        <v>0</v>
      </c>
      <c r="AL21" s="13"/>
      <c r="AM21" s="14">
        <f t="shared" si="28"/>
        <v>1</v>
      </c>
    </row>
    <row r="22" spans="2:39" ht="16.5" thickBot="1" x14ac:dyDescent="0.3">
      <c r="C22">
        <v>1</v>
      </c>
      <c r="D22" s="3" t="s">
        <v>64</v>
      </c>
      <c r="AK22" s="12">
        <f t="shared" si="27"/>
        <v>1</v>
      </c>
      <c r="AL22" s="13"/>
      <c r="AM22" s="14">
        <f t="shared" si="28"/>
        <v>0</v>
      </c>
    </row>
    <row r="23" spans="2:39" ht="16.5" thickBot="1" x14ac:dyDescent="0.3">
      <c r="C23">
        <v>2</v>
      </c>
      <c r="D23" s="3" t="s">
        <v>61</v>
      </c>
      <c r="AK23" s="12">
        <f t="shared" si="27"/>
        <v>0</v>
      </c>
      <c r="AL23" s="13"/>
      <c r="AM23" s="14">
        <f t="shared" si="28"/>
        <v>1</v>
      </c>
    </row>
    <row r="24" spans="2:39" ht="16.5" thickBot="1" x14ac:dyDescent="0.3">
      <c r="C24">
        <v>3</v>
      </c>
      <c r="D24" s="3" t="s">
        <v>62</v>
      </c>
      <c r="AK24" s="12">
        <f t="shared" si="27"/>
        <v>1</v>
      </c>
      <c r="AL24" s="13"/>
      <c r="AM24" s="14">
        <f t="shared" si="28"/>
        <v>0</v>
      </c>
    </row>
    <row r="25" spans="2:39" ht="15.75" x14ac:dyDescent="0.25">
      <c r="C25">
        <v>4</v>
      </c>
      <c r="D25" s="3" t="s">
        <v>63</v>
      </c>
      <c r="AK25" s="12">
        <f t="shared" si="27"/>
        <v>0</v>
      </c>
      <c r="AL25" s="13"/>
      <c r="AM25" s="14">
        <f t="shared" si="28"/>
        <v>1</v>
      </c>
    </row>
    <row r="26" spans="2:39" ht="15.75" x14ac:dyDescent="0.25">
      <c r="C26">
        <v>5</v>
      </c>
      <c r="D26" s="3" t="s">
        <v>65</v>
      </c>
      <c r="AK26" s="15">
        <f>SUM(AK20:AK25)</f>
        <v>3</v>
      </c>
      <c r="AL26" s="15"/>
      <c r="AM26" s="15">
        <f t="shared" ref="AM26" si="29">SUM(AM20:AM25)</f>
        <v>3</v>
      </c>
    </row>
  </sheetData>
  <conditionalFormatting sqref="I5:I10">
    <cfRule type="cellIs" dxfId="10" priority="5" operator="equal">
      <formula>$S$5</formula>
    </cfRule>
  </conditionalFormatting>
  <conditionalFormatting sqref="V5:V10">
    <cfRule type="cellIs" dxfId="9" priority="4" operator="equal">
      <formula>$S$5</formula>
    </cfRule>
  </conditionalFormatting>
  <conditionalFormatting sqref="D5:D15">
    <cfRule type="cellIs" dxfId="8" priority="3" operator="equal">
      <formula>$K$5</formula>
    </cfRule>
  </conditionalFormatting>
  <conditionalFormatting sqref="M5:M10">
    <cfRule type="cellIs" dxfId="7" priority="2" operator="equal">
      <formula>$S$5</formula>
    </cfRule>
  </conditionalFormatting>
  <conditionalFormatting sqref="R5:R10">
    <cfRule type="cellIs" dxfId="6" priority="1" operator="equal">
      <formula>$S$5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zoomScale="75" zoomScaleNormal="75" workbookViewId="0">
      <selection activeCell="D21" sqref="D21"/>
    </sheetView>
  </sheetViews>
  <sheetFormatPr defaultRowHeight="15" x14ac:dyDescent="0.25"/>
  <cols>
    <col min="1" max="1" width="9.140625" style="19"/>
    <col min="2" max="2" width="11" style="19" bestFit="1" customWidth="1"/>
    <col min="3" max="3" width="12.28515625" style="19" customWidth="1"/>
    <col min="4" max="4" width="9.140625" style="19"/>
    <col min="5" max="5" width="6.85546875" style="19" customWidth="1"/>
    <col min="6" max="6" width="7.5703125" style="19" customWidth="1"/>
    <col min="7" max="8" width="7.7109375" style="19" customWidth="1"/>
    <col min="9" max="17" width="4.7109375" style="19" customWidth="1"/>
    <col min="18" max="21" width="4.7109375" style="38" bestFit="1" customWidth="1"/>
    <col min="22" max="24" width="3.5703125" style="38" bestFit="1" customWidth="1"/>
    <col min="25" max="25" width="4.7109375" style="38" customWidth="1"/>
    <col min="26" max="27" width="5.85546875" style="38" bestFit="1" customWidth="1"/>
    <col min="28" max="28" width="7" style="38" bestFit="1" customWidth="1"/>
    <col min="29" max="29" width="5.85546875" style="38" bestFit="1" customWidth="1"/>
    <col min="30" max="30" width="7" style="38" bestFit="1" customWidth="1"/>
    <col min="31" max="31" width="8.140625" style="38" bestFit="1" customWidth="1"/>
    <col min="32" max="33" width="7" style="38" bestFit="1" customWidth="1"/>
    <col min="34" max="34" width="9.28515625" style="19" bestFit="1" customWidth="1"/>
    <col min="35" max="36" width="5.7109375" style="19" customWidth="1"/>
    <col min="37" max="37" width="9.140625" style="19"/>
    <col min="38" max="45" width="5.7109375" style="19" customWidth="1"/>
    <col min="46" max="46" width="0" style="19" hidden="1" customWidth="1"/>
    <col min="47" max="53" width="0" style="45" hidden="1" customWidth="1"/>
    <col min="54" max="16384" width="9.140625" style="19"/>
  </cols>
  <sheetData>
    <row r="1" spans="1:54" x14ac:dyDescent="0.25">
      <c r="E1" s="35" t="s">
        <v>79</v>
      </c>
      <c r="F1" s="36" t="s">
        <v>80</v>
      </c>
      <c r="G1" s="37" t="s">
        <v>81</v>
      </c>
      <c r="I1" s="38" t="s">
        <v>71</v>
      </c>
      <c r="J1" s="38" t="s">
        <v>72</v>
      </c>
      <c r="K1" s="38" t="s">
        <v>73</v>
      </c>
      <c r="L1" s="38" t="s">
        <v>74</v>
      </c>
      <c r="M1" s="38" t="s">
        <v>75</v>
      </c>
      <c r="N1" s="38" t="s">
        <v>76</v>
      </c>
      <c r="O1" s="38" t="s">
        <v>77</v>
      </c>
      <c r="P1" s="38" t="s">
        <v>78</v>
      </c>
      <c r="Q1" s="38"/>
      <c r="R1" s="38" t="s">
        <v>71</v>
      </c>
      <c r="S1" s="38" t="s">
        <v>72</v>
      </c>
      <c r="T1" s="38" t="s">
        <v>73</v>
      </c>
      <c r="U1" s="38" t="s">
        <v>74</v>
      </c>
      <c r="V1" s="38" t="s">
        <v>75</v>
      </c>
      <c r="W1" s="38" t="s">
        <v>76</v>
      </c>
      <c r="X1" s="38" t="s">
        <v>77</v>
      </c>
      <c r="Y1" s="38" t="s">
        <v>78</v>
      </c>
      <c r="Z1" s="38" t="s">
        <v>102</v>
      </c>
      <c r="AL1" s="38" t="s">
        <v>71</v>
      </c>
      <c r="AM1" s="38" t="s">
        <v>72</v>
      </c>
      <c r="AN1" s="38" t="s">
        <v>73</v>
      </c>
      <c r="AO1" s="38" t="s">
        <v>74</v>
      </c>
      <c r="AP1" s="38" t="s">
        <v>75</v>
      </c>
      <c r="AQ1" s="38" t="s">
        <v>76</v>
      </c>
      <c r="AR1" s="38" t="s">
        <v>77</v>
      </c>
      <c r="AS1" s="38" t="s">
        <v>78</v>
      </c>
      <c r="AT1" s="38" t="s">
        <v>103</v>
      </c>
    </row>
    <row r="2" spans="1:54" x14ac:dyDescent="0.25">
      <c r="E2" s="38">
        <v>100</v>
      </c>
      <c r="AL2" s="38"/>
      <c r="AM2" s="38"/>
      <c r="AN2" s="38"/>
      <c r="AO2" s="38"/>
      <c r="AP2" s="38"/>
      <c r="AQ2" s="38"/>
      <c r="AR2" s="38"/>
      <c r="AS2" s="38"/>
      <c r="AT2" s="38"/>
    </row>
    <row r="3" spans="1:54" x14ac:dyDescent="0.25">
      <c r="Z3" s="44" t="s">
        <v>104</v>
      </c>
      <c r="AA3" s="44" t="s">
        <v>104</v>
      </c>
      <c r="AB3" s="44" t="s">
        <v>104</v>
      </c>
      <c r="AC3" s="44" t="s">
        <v>105</v>
      </c>
      <c r="AD3" s="44" t="s">
        <v>105</v>
      </c>
      <c r="AE3" s="44" t="s">
        <v>105</v>
      </c>
      <c r="AF3" s="44" t="s">
        <v>105</v>
      </c>
      <c r="AG3" s="44" t="s">
        <v>105</v>
      </c>
      <c r="AL3" s="38"/>
      <c r="AM3" s="38"/>
      <c r="AN3" s="38"/>
      <c r="AO3" s="38"/>
      <c r="AP3" s="38"/>
      <c r="AQ3" s="38"/>
      <c r="AR3" s="38"/>
      <c r="AS3" s="38"/>
      <c r="AT3" s="44" t="s">
        <v>104</v>
      </c>
      <c r="AU3" s="46" t="s">
        <v>104</v>
      </c>
      <c r="AV3" s="46" t="s">
        <v>104</v>
      </c>
      <c r="AW3" s="46" t="s">
        <v>105</v>
      </c>
      <c r="AX3" s="46" t="s">
        <v>105</v>
      </c>
      <c r="AY3" s="46" t="s">
        <v>105</v>
      </c>
      <c r="AZ3" s="46" t="s">
        <v>105</v>
      </c>
      <c r="BA3" s="46" t="s">
        <v>105</v>
      </c>
    </row>
    <row r="4" spans="1:54" ht="15.75" thickBot="1" x14ac:dyDescent="0.3">
      <c r="AL4" s="38"/>
      <c r="AM4" s="38"/>
      <c r="AN4" s="38"/>
      <c r="AO4" s="38"/>
      <c r="AP4" s="38"/>
      <c r="AQ4" s="38"/>
      <c r="AR4" s="38"/>
      <c r="AS4" s="38"/>
      <c r="AT4" s="38"/>
    </row>
    <row r="5" spans="1:54" ht="16.5" thickBot="1" x14ac:dyDescent="0.3">
      <c r="A5" s="23">
        <v>1</v>
      </c>
      <c r="B5" s="26" t="s">
        <v>66</v>
      </c>
      <c r="C5" s="27" t="s">
        <v>19</v>
      </c>
      <c r="D5" s="32" t="s">
        <v>6</v>
      </c>
      <c r="E5" s="33">
        <f>(F5+G5)/2</f>
        <v>6.2562499999999996</v>
      </c>
      <c r="F5" s="33">
        <f>($E$2+AH5)/16</f>
        <v>6.2367499999999998</v>
      </c>
      <c r="G5" s="33">
        <f>($E$2+BB5)/16</f>
        <v>6.2757500000000004</v>
      </c>
      <c r="H5" s="33"/>
      <c r="I5" s="42">
        <f>R5+AL5</f>
        <v>6</v>
      </c>
      <c r="J5" s="42">
        <f t="shared" ref="J5:P5" si="0">S5+AM5</f>
        <v>1</v>
      </c>
      <c r="K5" s="42">
        <f t="shared" si="0"/>
        <v>1</v>
      </c>
      <c r="L5" s="42">
        <f t="shared" si="0"/>
        <v>2</v>
      </c>
      <c r="M5" s="42">
        <f t="shared" si="0"/>
        <v>0</v>
      </c>
      <c r="N5" s="42">
        <f t="shared" si="0"/>
        <v>4</v>
      </c>
      <c r="O5" s="42">
        <f t="shared" si="0"/>
        <v>0</v>
      </c>
      <c r="P5" s="42">
        <f t="shared" si="0"/>
        <v>5</v>
      </c>
      <c r="Q5" s="33"/>
      <c r="R5" s="38">
        <v>3</v>
      </c>
      <c r="S5" s="38">
        <v>1</v>
      </c>
      <c r="T5" s="38">
        <v>1</v>
      </c>
      <c r="U5" s="38">
        <v>1</v>
      </c>
      <c r="W5" s="38">
        <v>2</v>
      </c>
      <c r="Z5" s="38">
        <f>R5*0.02</f>
        <v>0.06</v>
      </c>
      <c r="AA5" s="38">
        <f>S5*0.02</f>
        <v>0.02</v>
      </c>
      <c r="AB5" s="38">
        <f>T5*0.01</f>
        <v>0.01</v>
      </c>
      <c r="AC5" s="38">
        <f>U5*-0.3</f>
        <v>-0.3</v>
      </c>
      <c r="AD5" s="38">
        <f>V5*-0.02</f>
        <v>0</v>
      </c>
      <c r="AE5" s="38">
        <f>W5*-0.001</f>
        <v>-2E-3</v>
      </c>
      <c r="AF5" s="38">
        <f>X5*-0.03</f>
        <v>0</v>
      </c>
      <c r="AG5" s="38">
        <f>Y5*-0.05</f>
        <v>0</v>
      </c>
      <c r="AH5" s="43">
        <f>(Z5+AA5+AB5+AC5+AD5+AE5+AF5+AG5)</f>
        <v>-0.21199999999999999</v>
      </c>
      <c r="AL5" s="38">
        <v>3</v>
      </c>
      <c r="AM5" s="38"/>
      <c r="AN5" s="38"/>
      <c r="AO5" s="38">
        <v>1</v>
      </c>
      <c r="AP5" s="38"/>
      <c r="AQ5" s="38">
        <v>2</v>
      </c>
      <c r="AR5" s="38"/>
      <c r="AS5" s="38">
        <v>5</v>
      </c>
      <c r="AT5" s="38">
        <f>AL5*0.02</f>
        <v>0.06</v>
      </c>
      <c r="AU5" s="45">
        <f>AM5*0.05</f>
        <v>0</v>
      </c>
      <c r="AV5" s="45">
        <f>AN5*0.02</f>
        <v>0</v>
      </c>
      <c r="AW5" s="45">
        <f>AO5*-0.1</f>
        <v>-0.1</v>
      </c>
      <c r="AX5" s="45">
        <f>AP5*-0.02</f>
        <v>0</v>
      </c>
      <c r="AY5" s="45">
        <f>AQ5*-0.001</f>
        <v>-2E-3</v>
      </c>
      <c r="AZ5" s="45">
        <f>AR5*-0.03</f>
        <v>0</v>
      </c>
      <c r="BA5" s="45">
        <f>AS5*-0.05</f>
        <v>-0.25</v>
      </c>
      <c r="BB5" s="43">
        <f>MOD(SUM(AT5++AU5+AV5-AW5-AX5-AY5-AZ5-BA5),1)+1*(MOD(SUM(AT5+AU5+AV5-AW5-AX5-AY5-AZ5-BA5),1)=0)</f>
        <v>0.41200000000000003</v>
      </c>
    </row>
    <row r="6" spans="1:54" ht="18.75" customHeight="1" thickBot="1" x14ac:dyDescent="0.3">
      <c r="A6" s="24">
        <v>31</v>
      </c>
      <c r="B6" s="28" t="s">
        <v>67</v>
      </c>
      <c r="C6" s="29" t="s">
        <v>68</v>
      </c>
      <c r="D6" s="33" t="s">
        <v>6</v>
      </c>
      <c r="E6" s="33">
        <f t="shared" ref="E6:E17" si="1">(F6+G6)/2</f>
        <v>6.28125</v>
      </c>
      <c r="F6" s="33">
        <f t="shared" ref="F6:F17" si="2">($E$2+AH6)/16</f>
        <v>6.25</v>
      </c>
      <c r="G6" s="33">
        <f t="shared" ref="G6:G17" si="3">($E$2+BB6)/16</f>
        <v>6.3125</v>
      </c>
      <c r="H6" s="33"/>
      <c r="I6" s="42">
        <f t="shared" ref="I6:I17" si="4">R6+AL6</f>
        <v>0</v>
      </c>
      <c r="J6" s="42">
        <f t="shared" ref="J6:J17" si="5">S6+AM6</f>
        <v>0</v>
      </c>
      <c r="K6" s="42">
        <f t="shared" ref="K6:K17" si="6">T6+AN6</f>
        <v>0</v>
      </c>
      <c r="L6" s="42">
        <f t="shared" ref="L6:L17" si="7">U6+AO6</f>
        <v>0</v>
      </c>
      <c r="M6" s="42">
        <f t="shared" ref="M6:M17" si="8">V6+AP6</f>
        <v>0</v>
      </c>
      <c r="N6" s="42">
        <f t="shared" ref="N6:N17" si="9">W6+AQ6</f>
        <v>0</v>
      </c>
      <c r="O6" s="42">
        <f t="shared" ref="O6:O17" si="10">X6+AR6</f>
        <v>0</v>
      </c>
      <c r="P6" s="42">
        <f t="shared" ref="P6:P17" si="11">Y6+AS6</f>
        <v>0</v>
      </c>
      <c r="Q6" s="33"/>
      <c r="Z6" s="38">
        <f t="shared" ref="Z6:Z8" si="12">R6*0.02</f>
        <v>0</v>
      </c>
      <c r="AA6" s="38">
        <f t="shared" ref="AA6:AA8" si="13">S6*0.01</f>
        <v>0</v>
      </c>
      <c r="AB6" s="38">
        <f t="shared" ref="AB6:AB8" si="14">T6*0.005</f>
        <v>0</v>
      </c>
      <c r="AC6" s="38">
        <f t="shared" ref="AC6:AC8" si="15">U6*-0.3</f>
        <v>0</v>
      </c>
      <c r="AD6" s="38">
        <f t="shared" ref="AD6:AD17" si="16">V6*-0.02</f>
        <v>0</v>
      </c>
      <c r="AE6" s="38">
        <f t="shared" ref="AE6:AE17" si="17">W6*-0.001</f>
        <v>0</v>
      </c>
      <c r="AF6" s="38">
        <f t="shared" ref="AF6:AF17" si="18">X6*-0.03</f>
        <v>0</v>
      </c>
      <c r="AG6" s="38">
        <f t="shared" ref="AG6:AG17" si="19">Y6*-0.05</f>
        <v>0</v>
      </c>
      <c r="AH6" s="43">
        <f t="shared" ref="AH6:AH7" si="20">(Z6+AA6+AB6+AC6+AD6+AE6+AF6+AG6)</f>
        <v>0</v>
      </c>
      <c r="AL6" s="38"/>
      <c r="AM6" s="38"/>
      <c r="AN6" s="38"/>
      <c r="AO6" s="38"/>
      <c r="AP6" s="38"/>
      <c r="AQ6" s="38"/>
      <c r="AR6" s="38"/>
      <c r="AS6" s="38"/>
      <c r="AT6" s="38">
        <f t="shared" ref="AT6:AT17" si="21">AL6*0.02</f>
        <v>0</v>
      </c>
      <c r="AU6" s="45">
        <f t="shared" ref="AU6:AU17" si="22">AM6*0.05</f>
        <v>0</v>
      </c>
      <c r="AV6" s="45">
        <f t="shared" ref="AV6:AV17" si="23">AN6*0.02</f>
        <v>0</v>
      </c>
      <c r="AW6" s="45">
        <f t="shared" ref="AW6:AW17" si="24">AO6*-0.1</f>
        <v>0</v>
      </c>
      <c r="AX6" s="45">
        <f t="shared" ref="AX6:AX17" si="25">AP6*-0.02</f>
        <v>0</v>
      </c>
      <c r="AY6" s="45">
        <f t="shared" ref="AY6:AY17" si="26">AQ6*-0.001</f>
        <v>0</v>
      </c>
      <c r="AZ6" s="45">
        <f t="shared" ref="AZ6:AZ17" si="27">AR6*-0.03</f>
        <v>0</v>
      </c>
      <c r="BA6" s="45">
        <f t="shared" ref="BA6:BA17" si="28">AS6*-0.05</f>
        <v>0</v>
      </c>
      <c r="BB6" s="43">
        <f t="shared" ref="BB6:BB17" si="29">MOD(SUM(AT6++AU6+AV6-AW6-AX6-AY6-AZ6-BA6),1)+1*(MOD(SUM(AT6+AU6+AV6-AW6-AX6-AY6-AZ6-BA6),1)=0)</f>
        <v>1</v>
      </c>
    </row>
    <row r="7" spans="1:54" ht="16.5" thickBot="1" x14ac:dyDescent="0.3">
      <c r="A7" s="25">
        <v>95</v>
      </c>
      <c r="B7" s="30" t="s">
        <v>69</v>
      </c>
      <c r="C7" s="31" t="s">
        <v>70</v>
      </c>
      <c r="D7" s="34" t="s">
        <v>6</v>
      </c>
      <c r="E7" s="33">
        <f t="shared" si="1"/>
        <v>6.28125</v>
      </c>
      <c r="F7" s="33">
        <f t="shared" si="2"/>
        <v>6.25</v>
      </c>
      <c r="G7" s="33">
        <f t="shared" si="3"/>
        <v>6.3125</v>
      </c>
      <c r="H7" s="33"/>
      <c r="I7" s="42">
        <f t="shared" si="4"/>
        <v>0</v>
      </c>
      <c r="J7" s="42">
        <f t="shared" si="5"/>
        <v>0</v>
      </c>
      <c r="K7" s="42">
        <f t="shared" si="6"/>
        <v>0</v>
      </c>
      <c r="L7" s="42">
        <f t="shared" si="7"/>
        <v>0</v>
      </c>
      <c r="M7" s="42">
        <f t="shared" si="8"/>
        <v>0</v>
      </c>
      <c r="N7" s="42">
        <f t="shared" si="9"/>
        <v>0</v>
      </c>
      <c r="O7" s="42">
        <f t="shared" si="10"/>
        <v>0</v>
      </c>
      <c r="P7" s="42">
        <f t="shared" si="11"/>
        <v>0</v>
      </c>
      <c r="Q7" s="33"/>
      <c r="Z7" s="38">
        <f t="shared" si="12"/>
        <v>0</v>
      </c>
      <c r="AA7" s="38">
        <f t="shared" si="13"/>
        <v>0</v>
      </c>
      <c r="AB7" s="38">
        <f t="shared" si="14"/>
        <v>0</v>
      </c>
      <c r="AC7" s="38">
        <f t="shared" si="15"/>
        <v>0</v>
      </c>
      <c r="AD7" s="38">
        <f t="shared" si="16"/>
        <v>0</v>
      </c>
      <c r="AE7" s="38">
        <f t="shared" si="17"/>
        <v>0</v>
      </c>
      <c r="AF7" s="38">
        <f t="shared" si="18"/>
        <v>0</v>
      </c>
      <c r="AG7" s="38">
        <f t="shared" si="19"/>
        <v>0</v>
      </c>
      <c r="AH7" s="43">
        <f t="shared" si="20"/>
        <v>0</v>
      </c>
      <c r="AL7" s="38"/>
      <c r="AM7" s="38"/>
      <c r="AN7" s="38"/>
      <c r="AO7" s="38"/>
      <c r="AP7" s="38"/>
      <c r="AQ7" s="38"/>
      <c r="AR7" s="38"/>
      <c r="AS7" s="38"/>
      <c r="AT7" s="38">
        <f t="shared" si="21"/>
        <v>0</v>
      </c>
      <c r="AU7" s="45">
        <f t="shared" si="22"/>
        <v>0</v>
      </c>
      <c r="AV7" s="45">
        <f t="shared" si="23"/>
        <v>0</v>
      </c>
      <c r="AW7" s="45">
        <f t="shared" si="24"/>
        <v>0</v>
      </c>
      <c r="AX7" s="45">
        <f t="shared" si="25"/>
        <v>0</v>
      </c>
      <c r="AY7" s="45">
        <f t="shared" si="26"/>
        <v>0</v>
      </c>
      <c r="AZ7" s="45">
        <f t="shared" si="27"/>
        <v>0</v>
      </c>
      <c r="BA7" s="45">
        <f t="shared" si="28"/>
        <v>0</v>
      </c>
      <c r="BB7" s="43">
        <f t="shared" si="29"/>
        <v>1</v>
      </c>
    </row>
    <row r="8" spans="1:54" ht="16.5" thickBot="1" x14ac:dyDescent="0.3">
      <c r="A8" s="24">
        <v>2</v>
      </c>
      <c r="B8" s="39" t="s">
        <v>82</v>
      </c>
      <c r="C8" s="27" t="s">
        <v>83</v>
      </c>
      <c r="D8" s="33" t="s">
        <v>9</v>
      </c>
      <c r="E8" s="33">
        <f t="shared" si="1"/>
        <v>6.2707812500000006</v>
      </c>
      <c r="F8" s="33">
        <f t="shared" si="2"/>
        <v>6.2753125000000001</v>
      </c>
      <c r="G8" s="33">
        <f t="shared" si="3"/>
        <v>6.2662500000000003</v>
      </c>
      <c r="H8" s="33"/>
      <c r="I8" s="42">
        <f t="shared" si="4"/>
        <v>6</v>
      </c>
      <c r="J8" s="42">
        <f t="shared" si="5"/>
        <v>2</v>
      </c>
      <c r="K8" s="42">
        <f t="shared" si="6"/>
        <v>2</v>
      </c>
      <c r="L8" s="42">
        <f t="shared" si="7"/>
        <v>2</v>
      </c>
      <c r="M8" s="42">
        <f t="shared" si="8"/>
        <v>0</v>
      </c>
      <c r="N8" s="42">
        <f t="shared" si="9"/>
        <v>0</v>
      </c>
      <c r="O8" s="42">
        <f t="shared" si="10"/>
        <v>2</v>
      </c>
      <c r="P8" s="42">
        <f t="shared" si="11"/>
        <v>0</v>
      </c>
      <c r="R8" s="38">
        <v>3</v>
      </c>
      <c r="S8" s="38">
        <v>1</v>
      </c>
      <c r="T8" s="38">
        <v>1</v>
      </c>
      <c r="U8" s="38">
        <v>1</v>
      </c>
      <c r="X8" s="38">
        <v>1</v>
      </c>
      <c r="Z8" s="38">
        <f t="shared" si="12"/>
        <v>0.06</v>
      </c>
      <c r="AA8" s="38">
        <f t="shared" si="13"/>
        <v>0.01</v>
      </c>
      <c r="AB8" s="38">
        <f t="shared" si="14"/>
        <v>5.0000000000000001E-3</v>
      </c>
      <c r="AC8" s="38">
        <f t="shared" si="15"/>
        <v>-0.3</v>
      </c>
      <c r="AD8" s="38">
        <f t="shared" si="16"/>
        <v>0</v>
      </c>
      <c r="AE8" s="38">
        <f t="shared" si="17"/>
        <v>0</v>
      </c>
      <c r="AF8" s="38">
        <f t="shared" si="18"/>
        <v>-0.03</v>
      </c>
      <c r="AG8" s="38">
        <f t="shared" si="19"/>
        <v>0</v>
      </c>
      <c r="AH8" s="43">
        <f t="shared" ref="AH6:AH17" si="30">MOD(SUM(Z8++AA8+AB8-AC8-AD8-AE8-AF8-AG8),3)+3*(MOD(SUM(Z8+AA8+AB8-AC8-AD8-AE8-AF8-AG8),3)=0)</f>
        <v>0.40500000000000003</v>
      </c>
      <c r="AL8" s="38">
        <v>3</v>
      </c>
      <c r="AM8" s="38">
        <v>1</v>
      </c>
      <c r="AN8" s="38">
        <v>1</v>
      </c>
      <c r="AO8" s="38">
        <v>1</v>
      </c>
      <c r="AP8" s="38"/>
      <c r="AQ8" s="38"/>
      <c r="AR8" s="38">
        <v>1</v>
      </c>
      <c r="AS8" s="38"/>
      <c r="AT8" s="38">
        <f t="shared" si="21"/>
        <v>0.06</v>
      </c>
      <c r="AU8" s="45">
        <f t="shared" si="22"/>
        <v>0.05</v>
      </c>
      <c r="AV8" s="45">
        <f t="shared" si="23"/>
        <v>0.02</v>
      </c>
      <c r="AW8" s="45">
        <f t="shared" si="24"/>
        <v>-0.1</v>
      </c>
      <c r="AX8" s="45">
        <f t="shared" si="25"/>
        <v>0</v>
      </c>
      <c r="AY8" s="45">
        <f t="shared" si="26"/>
        <v>0</v>
      </c>
      <c r="AZ8" s="45">
        <f t="shared" si="27"/>
        <v>-0.03</v>
      </c>
      <c r="BA8" s="45">
        <f t="shared" si="28"/>
        <v>0</v>
      </c>
      <c r="BB8" s="43">
        <f t="shared" si="29"/>
        <v>0.26</v>
      </c>
    </row>
    <row r="9" spans="1:54" ht="16.5" thickBot="1" x14ac:dyDescent="0.3">
      <c r="A9" s="24">
        <v>5</v>
      </c>
      <c r="B9" s="39" t="s">
        <v>84</v>
      </c>
      <c r="C9" s="29" t="s">
        <v>85</v>
      </c>
      <c r="D9" s="33" t="s">
        <v>9</v>
      </c>
      <c r="E9" s="33">
        <f t="shared" si="1"/>
        <v>6.2556250000000002</v>
      </c>
      <c r="F9" s="33">
        <f t="shared" si="2"/>
        <v>6.2556250000000002</v>
      </c>
      <c r="G9" s="33">
        <f t="shared" si="3"/>
        <v>6.2556250000000002</v>
      </c>
      <c r="H9" s="33"/>
      <c r="I9" s="42">
        <f t="shared" si="4"/>
        <v>4</v>
      </c>
      <c r="J9" s="42">
        <f t="shared" si="5"/>
        <v>2</v>
      </c>
      <c r="K9" s="42">
        <f t="shared" si="6"/>
        <v>0</v>
      </c>
      <c r="L9" s="42">
        <f t="shared" si="7"/>
        <v>0</v>
      </c>
      <c r="M9" s="42">
        <f t="shared" si="8"/>
        <v>2</v>
      </c>
      <c r="N9" s="42">
        <f t="shared" si="9"/>
        <v>0</v>
      </c>
      <c r="O9" s="42">
        <f t="shared" si="10"/>
        <v>0</v>
      </c>
      <c r="P9" s="42">
        <f t="shared" si="11"/>
        <v>0</v>
      </c>
      <c r="R9" s="38">
        <v>3</v>
      </c>
      <c r="S9" s="38">
        <v>1</v>
      </c>
      <c r="V9" s="38">
        <v>1</v>
      </c>
      <c r="Z9" s="38">
        <f t="shared" ref="Z9:Z17" si="31">R9*0.02</f>
        <v>0.06</v>
      </c>
      <c r="AA9" s="38">
        <f t="shared" ref="AA9:AA17" si="32">S9*0.01</f>
        <v>0.01</v>
      </c>
      <c r="AB9" s="38">
        <f t="shared" ref="AB9:AB17" si="33">T9*0.005</f>
        <v>0</v>
      </c>
      <c r="AC9" s="38">
        <f t="shared" ref="AC9:AC17" si="34">U9*-0.3</f>
        <v>0</v>
      </c>
      <c r="AD9" s="38">
        <f t="shared" si="16"/>
        <v>-0.02</v>
      </c>
      <c r="AE9" s="38">
        <f t="shared" si="17"/>
        <v>0</v>
      </c>
      <c r="AF9" s="38">
        <f t="shared" si="18"/>
        <v>0</v>
      </c>
      <c r="AG9" s="38">
        <f t="shared" si="19"/>
        <v>0</v>
      </c>
      <c r="AH9" s="43">
        <f t="shared" si="30"/>
        <v>0.09</v>
      </c>
      <c r="AL9" s="38">
        <v>1</v>
      </c>
      <c r="AM9" s="38">
        <v>1</v>
      </c>
      <c r="AN9" s="38"/>
      <c r="AO9" s="38"/>
      <c r="AP9" s="38">
        <v>1</v>
      </c>
      <c r="AQ9" s="38"/>
      <c r="AR9" s="38"/>
      <c r="AS9" s="38"/>
      <c r="AT9" s="38">
        <f t="shared" si="21"/>
        <v>0.02</v>
      </c>
      <c r="AU9" s="45">
        <f t="shared" si="22"/>
        <v>0.05</v>
      </c>
      <c r="AV9" s="45">
        <f t="shared" si="23"/>
        <v>0</v>
      </c>
      <c r="AW9" s="45">
        <f t="shared" si="24"/>
        <v>0</v>
      </c>
      <c r="AX9" s="45">
        <f t="shared" si="25"/>
        <v>-0.02</v>
      </c>
      <c r="AY9" s="45">
        <f t="shared" si="26"/>
        <v>0</v>
      </c>
      <c r="AZ9" s="45">
        <f t="shared" si="27"/>
        <v>0</v>
      </c>
      <c r="BA9" s="45">
        <f t="shared" si="28"/>
        <v>0</v>
      </c>
      <c r="BB9" s="43">
        <f t="shared" si="29"/>
        <v>9.0000000000000011E-2</v>
      </c>
    </row>
    <row r="10" spans="1:54" ht="16.5" thickBot="1" x14ac:dyDescent="0.3">
      <c r="A10" s="24">
        <v>6</v>
      </c>
      <c r="B10" s="39" t="s">
        <v>86</v>
      </c>
      <c r="C10" s="29" t="s">
        <v>87</v>
      </c>
      <c r="D10" s="33" t="s">
        <v>9</v>
      </c>
      <c r="E10" s="33">
        <f t="shared" si="1"/>
        <v>6.2562499999999996</v>
      </c>
      <c r="F10" s="33">
        <f t="shared" si="2"/>
        <v>6.2562499999999996</v>
      </c>
      <c r="G10" s="33">
        <f t="shared" si="3"/>
        <v>6.2562499999999996</v>
      </c>
      <c r="H10" s="33"/>
      <c r="I10" s="42">
        <f t="shared" si="4"/>
        <v>4</v>
      </c>
      <c r="J10" s="42">
        <f t="shared" si="5"/>
        <v>2</v>
      </c>
      <c r="K10" s="42">
        <f t="shared" si="6"/>
        <v>0</v>
      </c>
      <c r="L10" s="42">
        <f t="shared" si="7"/>
        <v>0</v>
      </c>
      <c r="M10" s="42">
        <f t="shared" si="8"/>
        <v>0</v>
      </c>
      <c r="N10" s="42">
        <f t="shared" si="9"/>
        <v>0</v>
      </c>
      <c r="O10" s="42">
        <f t="shared" si="10"/>
        <v>2</v>
      </c>
      <c r="P10" s="42">
        <f t="shared" si="11"/>
        <v>0</v>
      </c>
      <c r="R10" s="38">
        <v>3</v>
      </c>
      <c r="S10" s="38">
        <v>1</v>
      </c>
      <c r="X10" s="38">
        <v>1</v>
      </c>
      <c r="Z10" s="38">
        <f t="shared" si="31"/>
        <v>0.06</v>
      </c>
      <c r="AA10" s="38">
        <f t="shared" si="32"/>
        <v>0.01</v>
      </c>
      <c r="AB10" s="38">
        <f t="shared" si="33"/>
        <v>0</v>
      </c>
      <c r="AC10" s="38">
        <f t="shared" si="34"/>
        <v>0</v>
      </c>
      <c r="AD10" s="38">
        <f t="shared" si="16"/>
        <v>0</v>
      </c>
      <c r="AE10" s="38">
        <f t="shared" si="17"/>
        <v>0</v>
      </c>
      <c r="AF10" s="38">
        <f t="shared" si="18"/>
        <v>-0.03</v>
      </c>
      <c r="AG10" s="38">
        <f t="shared" si="19"/>
        <v>0</v>
      </c>
      <c r="AH10" s="43">
        <f t="shared" si="30"/>
        <v>9.9999999999999992E-2</v>
      </c>
      <c r="AL10" s="38">
        <v>1</v>
      </c>
      <c r="AM10" s="38">
        <v>1</v>
      </c>
      <c r="AN10" s="38"/>
      <c r="AO10" s="38"/>
      <c r="AP10" s="38"/>
      <c r="AQ10" s="38"/>
      <c r="AR10" s="38">
        <v>1</v>
      </c>
      <c r="AS10" s="38"/>
      <c r="AT10" s="38">
        <f t="shared" si="21"/>
        <v>0.02</v>
      </c>
      <c r="AU10" s="45">
        <f t="shared" si="22"/>
        <v>0.05</v>
      </c>
      <c r="AV10" s="45">
        <f t="shared" si="23"/>
        <v>0</v>
      </c>
      <c r="AW10" s="45">
        <f t="shared" si="24"/>
        <v>0</v>
      </c>
      <c r="AX10" s="45">
        <f t="shared" si="25"/>
        <v>0</v>
      </c>
      <c r="AY10" s="45">
        <f t="shared" si="26"/>
        <v>0</v>
      </c>
      <c r="AZ10" s="45">
        <f t="shared" si="27"/>
        <v>-0.03</v>
      </c>
      <c r="BA10" s="45">
        <f t="shared" si="28"/>
        <v>0</v>
      </c>
      <c r="BB10" s="43">
        <f t="shared" si="29"/>
        <v>0.1</v>
      </c>
    </row>
    <row r="11" spans="1:54" ht="16.5" thickBot="1" x14ac:dyDescent="0.3">
      <c r="A11" s="24">
        <v>7</v>
      </c>
      <c r="B11" s="39" t="s">
        <v>88</v>
      </c>
      <c r="C11" s="29" t="s">
        <v>89</v>
      </c>
      <c r="D11" s="33" t="s">
        <v>9</v>
      </c>
      <c r="E11" s="33">
        <f t="shared" si="1"/>
        <v>6.2543749999999996</v>
      </c>
      <c r="F11" s="33">
        <f t="shared" si="2"/>
        <v>6.2543749999999996</v>
      </c>
      <c r="G11" s="33">
        <f t="shared" si="3"/>
        <v>6.2543749999999996</v>
      </c>
      <c r="H11" s="33"/>
      <c r="I11" s="42">
        <f t="shared" si="4"/>
        <v>4</v>
      </c>
      <c r="J11" s="42">
        <f t="shared" si="5"/>
        <v>2</v>
      </c>
      <c r="K11" s="42">
        <f t="shared" si="6"/>
        <v>0</v>
      </c>
      <c r="L11" s="42">
        <f t="shared" si="7"/>
        <v>0</v>
      </c>
      <c r="M11" s="42">
        <f t="shared" si="8"/>
        <v>0</v>
      </c>
      <c r="N11" s="42">
        <f t="shared" si="9"/>
        <v>0</v>
      </c>
      <c r="O11" s="42">
        <f t="shared" si="10"/>
        <v>0</v>
      </c>
      <c r="P11" s="42">
        <f t="shared" si="11"/>
        <v>0</v>
      </c>
      <c r="R11" s="38">
        <v>3</v>
      </c>
      <c r="S11" s="38">
        <v>1</v>
      </c>
      <c r="Z11" s="38">
        <f t="shared" si="31"/>
        <v>0.06</v>
      </c>
      <c r="AA11" s="38">
        <f t="shared" si="32"/>
        <v>0.01</v>
      </c>
      <c r="AB11" s="38">
        <f t="shared" si="33"/>
        <v>0</v>
      </c>
      <c r="AC11" s="38">
        <f t="shared" si="34"/>
        <v>0</v>
      </c>
      <c r="AD11" s="38">
        <f t="shared" si="16"/>
        <v>0</v>
      </c>
      <c r="AE11" s="38">
        <f t="shared" si="17"/>
        <v>0</v>
      </c>
      <c r="AF11" s="38">
        <f t="shared" si="18"/>
        <v>0</v>
      </c>
      <c r="AG11" s="38">
        <f t="shared" si="19"/>
        <v>0</v>
      </c>
      <c r="AH11" s="43">
        <f t="shared" si="30"/>
        <v>6.9999999999999993E-2</v>
      </c>
      <c r="AL11" s="38">
        <v>1</v>
      </c>
      <c r="AM11" s="38">
        <v>1</v>
      </c>
      <c r="AN11" s="38"/>
      <c r="AO11" s="38"/>
      <c r="AP11" s="38"/>
      <c r="AQ11" s="38"/>
      <c r="AR11" s="38"/>
      <c r="AS11" s="38"/>
      <c r="AT11" s="38">
        <f t="shared" si="21"/>
        <v>0.02</v>
      </c>
      <c r="AU11" s="45">
        <f t="shared" si="22"/>
        <v>0.05</v>
      </c>
      <c r="AV11" s="45">
        <f t="shared" si="23"/>
        <v>0</v>
      </c>
      <c r="AW11" s="45">
        <f t="shared" si="24"/>
        <v>0</v>
      </c>
      <c r="AX11" s="45">
        <f t="shared" si="25"/>
        <v>0</v>
      </c>
      <c r="AY11" s="45">
        <f t="shared" si="26"/>
        <v>0</v>
      </c>
      <c r="AZ11" s="45">
        <f t="shared" si="27"/>
        <v>0</v>
      </c>
      <c r="BA11" s="45">
        <f t="shared" si="28"/>
        <v>0</v>
      </c>
      <c r="BB11" s="43">
        <f t="shared" si="29"/>
        <v>7.0000000000000007E-2</v>
      </c>
    </row>
    <row r="12" spans="1:54" ht="16.5" thickBot="1" x14ac:dyDescent="0.3">
      <c r="A12" s="23">
        <v>33</v>
      </c>
      <c r="B12" s="40" t="s">
        <v>90</v>
      </c>
      <c r="C12" s="27" t="s">
        <v>91</v>
      </c>
      <c r="D12" s="32" t="s">
        <v>17</v>
      </c>
      <c r="E12" s="33">
        <f t="shared" si="1"/>
        <v>6.2543749999999996</v>
      </c>
      <c r="F12" s="33">
        <f t="shared" si="2"/>
        <v>6.2543749999999996</v>
      </c>
      <c r="G12" s="33">
        <f t="shared" si="3"/>
        <v>6.2543749999999996</v>
      </c>
      <c r="H12" s="33"/>
      <c r="I12" s="42">
        <f t="shared" si="4"/>
        <v>4</v>
      </c>
      <c r="J12" s="42">
        <f t="shared" si="5"/>
        <v>2</v>
      </c>
      <c r="K12" s="42">
        <f t="shared" si="6"/>
        <v>0</v>
      </c>
      <c r="L12" s="42">
        <f t="shared" si="7"/>
        <v>0</v>
      </c>
      <c r="M12" s="42">
        <f t="shared" si="8"/>
        <v>0</v>
      </c>
      <c r="N12" s="42">
        <f t="shared" si="9"/>
        <v>0</v>
      </c>
      <c r="O12" s="42">
        <f t="shared" si="10"/>
        <v>0</v>
      </c>
      <c r="P12" s="42">
        <f t="shared" si="11"/>
        <v>0</v>
      </c>
      <c r="R12" s="38">
        <v>3</v>
      </c>
      <c r="S12" s="38">
        <v>1</v>
      </c>
      <c r="Z12" s="38">
        <f t="shared" si="31"/>
        <v>0.06</v>
      </c>
      <c r="AA12" s="38">
        <f t="shared" si="32"/>
        <v>0.01</v>
      </c>
      <c r="AB12" s="38">
        <f t="shared" si="33"/>
        <v>0</v>
      </c>
      <c r="AC12" s="38">
        <f t="shared" si="34"/>
        <v>0</v>
      </c>
      <c r="AD12" s="38">
        <f t="shared" si="16"/>
        <v>0</v>
      </c>
      <c r="AE12" s="38">
        <f t="shared" si="17"/>
        <v>0</v>
      </c>
      <c r="AF12" s="38">
        <f t="shared" si="18"/>
        <v>0</v>
      </c>
      <c r="AG12" s="38">
        <f t="shared" si="19"/>
        <v>0</v>
      </c>
      <c r="AH12" s="43">
        <f t="shared" si="30"/>
        <v>6.9999999999999993E-2</v>
      </c>
      <c r="AL12" s="38">
        <v>1</v>
      </c>
      <c r="AM12" s="38">
        <v>1</v>
      </c>
      <c r="AN12" s="38"/>
      <c r="AO12" s="38"/>
      <c r="AP12" s="38"/>
      <c r="AQ12" s="38"/>
      <c r="AR12" s="38"/>
      <c r="AS12" s="38"/>
      <c r="AT12" s="38">
        <f t="shared" si="21"/>
        <v>0.02</v>
      </c>
      <c r="AU12" s="45">
        <f t="shared" si="22"/>
        <v>0.05</v>
      </c>
      <c r="AV12" s="45">
        <f t="shared" si="23"/>
        <v>0</v>
      </c>
      <c r="AW12" s="45">
        <f t="shared" si="24"/>
        <v>0</v>
      </c>
      <c r="AX12" s="45">
        <f t="shared" si="25"/>
        <v>0</v>
      </c>
      <c r="AY12" s="45">
        <f t="shared" si="26"/>
        <v>0</v>
      </c>
      <c r="AZ12" s="45">
        <f t="shared" si="27"/>
        <v>0</v>
      </c>
      <c r="BA12" s="45">
        <f t="shared" si="28"/>
        <v>0</v>
      </c>
      <c r="BB12" s="43">
        <f t="shared" si="29"/>
        <v>7.0000000000000007E-2</v>
      </c>
    </row>
    <row r="13" spans="1:54" ht="16.5" thickBot="1" x14ac:dyDescent="0.3">
      <c r="A13" s="24">
        <v>41</v>
      </c>
      <c r="B13" s="39" t="s">
        <v>92</v>
      </c>
      <c r="C13" s="29" t="s">
        <v>93</v>
      </c>
      <c r="D13" s="33" t="s">
        <v>17</v>
      </c>
      <c r="E13" s="33">
        <f t="shared" si="1"/>
        <v>6.2543749999999996</v>
      </c>
      <c r="F13" s="33">
        <f t="shared" si="2"/>
        <v>6.2543749999999996</v>
      </c>
      <c r="G13" s="33">
        <f t="shared" si="3"/>
        <v>6.2543749999999996</v>
      </c>
      <c r="H13" s="33"/>
      <c r="I13" s="42">
        <f t="shared" si="4"/>
        <v>4</v>
      </c>
      <c r="J13" s="42">
        <f t="shared" si="5"/>
        <v>2</v>
      </c>
      <c r="K13" s="42">
        <f t="shared" si="6"/>
        <v>0</v>
      </c>
      <c r="L13" s="42">
        <f t="shared" si="7"/>
        <v>0</v>
      </c>
      <c r="M13" s="42">
        <f t="shared" si="8"/>
        <v>0</v>
      </c>
      <c r="N13" s="42">
        <f t="shared" si="9"/>
        <v>0</v>
      </c>
      <c r="O13" s="42">
        <f t="shared" si="10"/>
        <v>0</v>
      </c>
      <c r="P13" s="42">
        <f t="shared" si="11"/>
        <v>0</v>
      </c>
      <c r="R13" s="38">
        <v>3</v>
      </c>
      <c r="S13" s="38">
        <v>1</v>
      </c>
      <c r="Z13" s="38">
        <f t="shared" si="31"/>
        <v>0.06</v>
      </c>
      <c r="AA13" s="38">
        <f t="shared" si="32"/>
        <v>0.01</v>
      </c>
      <c r="AB13" s="38">
        <f t="shared" si="33"/>
        <v>0</v>
      </c>
      <c r="AC13" s="38">
        <f t="shared" si="34"/>
        <v>0</v>
      </c>
      <c r="AD13" s="38">
        <f t="shared" si="16"/>
        <v>0</v>
      </c>
      <c r="AE13" s="38">
        <f t="shared" si="17"/>
        <v>0</v>
      </c>
      <c r="AF13" s="38">
        <f t="shared" si="18"/>
        <v>0</v>
      </c>
      <c r="AG13" s="38">
        <f t="shared" si="19"/>
        <v>0</v>
      </c>
      <c r="AH13" s="43">
        <f t="shared" si="30"/>
        <v>6.9999999999999993E-2</v>
      </c>
      <c r="AL13" s="38">
        <v>1</v>
      </c>
      <c r="AM13" s="38">
        <v>1</v>
      </c>
      <c r="AN13" s="38"/>
      <c r="AO13" s="38"/>
      <c r="AP13" s="38"/>
      <c r="AQ13" s="38"/>
      <c r="AR13" s="38"/>
      <c r="AS13" s="38"/>
      <c r="AT13" s="38">
        <f t="shared" si="21"/>
        <v>0.02</v>
      </c>
      <c r="AU13" s="45">
        <f t="shared" si="22"/>
        <v>0.05</v>
      </c>
      <c r="AV13" s="45">
        <f t="shared" si="23"/>
        <v>0</v>
      </c>
      <c r="AW13" s="45">
        <f t="shared" si="24"/>
        <v>0</v>
      </c>
      <c r="AX13" s="45">
        <f t="shared" si="25"/>
        <v>0</v>
      </c>
      <c r="AY13" s="45">
        <f t="shared" si="26"/>
        <v>0</v>
      </c>
      <c r="AZ13" s="45">
        <f t="shared" si="27"/>
        <v>0</v>
      </c>
      <c r="BA13" s="45">
        <f t="shared" si="28"/>
        <v>0</v>
      </c>
      <c r="BB13" s="43">
        <f t="shared" si="29"/>
        <v>7.0000000000000007E-2</v>
      </c>
    </row>
    <row r="14" spans="1:54" ht="16.5" thickBot="1" x14ac:dyDescent="0.3">
      <c r="A14" s="24">
        <v>11</v>
      </c>
      <c r="B14" s="39" t="s">
        <v>94</v>
      </c>
      <c r="C14" s="29" t="s">
        <v>95</v>
      </c>
      <c r="D14" s="33" t="s">
        <v>17</v>
      </c>
      <c r="E14" s="33">
        <f t="shared" si="1"/>
        <v>6.2543749999999996</v>
      </c>
      <c r="F14" s="33">
        <f t="shared" si="2"/>
        <v>6.2543749999999996</v>
      </c>
      <c r="G14" s="33">
        <f t="shared" si="3"/>
        <v>6.2543749999999996</v>
      </c>
      <c r="H14" s="33"/>
      <c r="I14" s="42">
        <f t="shared" si="4"/>
        <v>4</v>
      </c>
      <c r="J14" s="42">
        <f t="shared" si="5"/>
        <v>2</v>
      </c>
      <c r="K14" s="42">
        <f t="shared" si="6"/>
        <v>0</v>
      </c>
      <c r="L14" s="42">
        <f t="shared" si="7"/>
        <v>0</v>
      </c>
      <c r="M14" s="42">
        <f t="shared" si="8"/>
        <v>0</v>
      </c>
      <c r="N14" s="42">
        <f t="shared" si="9"/>
        <v>0</v>
      </c>
      <c r="O14" s="42">
        <f t="shared" si="10"/>
        <v>0</v>
      </c>
      <c r="P14" s="42">
        <f t="shared" si="11"/>
        <v>0</v>
      </c>
      <c r="R14" s="38">
        <v>3</v>
      </c>
      <c r="S14" s="38">
        <v>1</v>
      </c>
      <c r="Z14" s="38">
        <f t="shared" si="31"/>
        <v>0.06</v>
      </c>
      <c r="AA14" s="38">
        <f t="shared" si="32"/>
        <v>0.01</v>
      </c>
      <c r="AB14" s="38">
        <f t="shared" si="33"/>
        <v>0</v>
      </c>
      <c r="AC14" s="38">
        <f t="shared" si="34"/>
        <v>0</v>
      </c>
      <c r="AD14" s="38">
        <f t="shared" si="16"/>
        <v>0</v>
      </c>
      <c r="AE14" s="38">
        <f t="shared" si="17"/>
        <v>0</v>
      </c>
      <c r="AF14" s="38">
        <f t="shared" si="18"/>
        <v>0</v>
      </c>
      <c r="AG14" s="38">
        <f t="shared" si="19"/>
        <v>0</v>
      </c>
      <c r="AH14" s="43">
        <f t="shared" si="30"/>
        <v>6.9999999999999993E-2</v>
      </c>
      <c r="AL14" s="38">
        <v>1</v>
      </c>
      <c r="AM14" s="38">
        <v>1</v>
      </c>
      <c r="AN14" s="38"/>
      <c r="AO14" s="38"/>
      <c r="AP14" s="38"/>
      <c r="AQ14" s="38"/>
      <c r="AR14" s="38"/>
      <c r="AS14" s="38"/>
      <c r="AT14" s="38">
        <f t="shared" si="21"/>
        <v>0.02</v>
      </c>
      <c r="AU14" s="45">
        <f t="shared" si="22"/>
        <v>0.05</v>
      </c>
      <c r="AV14" s="45">
        <f t="shared" si="23"/>
        <v>0</v>
      </c>
      <c r="AW14" s="45">
        <f t="shared" si="24"/>
        <v>0</v>
      </c>
      <c r="AX14" s="45">
        <f t="shared" si="25"/>
        <v>0</v>
      </c>
      <c r="AY14" s="45">
        <f t="shared" si="26"/>
        <v>0</v>
      </c>
      <c r="AZ14" s="45">
        <f t="shared" si="27"/>
        <v>0</v>
      </c>
      <c r="BA14" s="45">
        <f t="shared" si="28"/>
        <v>0</v>
      </c>
      <c r="BB14" s="43">
        <f t="shared" si="29"/>
        <v>7.0000000000000007E-2</v>
      </c>
    </row>
    <row r="15" spans="1:54" ht="16.5" thickBot="1" x14ac:dyDescent="0.3">
      <c r="A15" s="24">
        <v>15</v>
      </c>
      <c r="B15" s="39" t="s">
        <v>96</v>
      </c>
      <c r="C15" s="29" t="s">
        <v>97</v>
      </c>
      <c r="D15" s="33" t="s">
        <v>17</v>
      </c>
      <c r="E15" s="33">
        <f t="shared" si="1"/>
        <v>6.2618749999999999</v>
      </c>
      <c r="F15" s="33">
        <f t="shared" si="2"/>
        <v>6.2618749999999999</v>
      </c>
      <c r="G15" s="33">
        <f t="shared" si="3"/>
        <v>6.2618749999999999</v>
      </c>
      <c r="H15" s="33"/>
      <c r="I15" s="42">
        <f t="shared" si="4"/>
        <v>4</v>
      </c>
      <c r="J15" s="42">
        <f t="shared" si="5"/>
        <v>2</v>
      </c>
      <c r="K15" s="42">
        <f t="shared" si="6"/>
        <v>0</v>
      </c>
      <c r="L15" s="42">
        <f t="shared" si="7"/>
        <v>0</v>
      </c>
      <c r="M15" s="42">
        <f t="shared" si="8"/>
        <v>6</v>
      </c>
      <c r="N15" s="42">
        <f t="shared" si="9"/>
        <v>0</v>
      </c>
      <c r="O15" s="42">
        <f t="shared" si="10"/>
        <v>4</v>
      </c>
      <c r="P15" s="42">
        <f t="shared" si="11"/>
        <v>0</v>
      </c>
      <c r="R15" s="38">
        <v>3</v>
      </c>
      <c r="S15" s="38">
        <v>1</v>
      </c>
      <c r="V15" s="38">
        <v>3</v>
      </c>
      <c r="X15" s="38">
        <v>2</v>
      </c>
      <c r="Z15" s="38">
        <f t="shared" si="31"/>
        <v>0.06</v>
      </c>
      <c r="AA15" s="38">
        <f t="shared" si="32"/>
        <v>0.01</v>
      </c>
      <c r="AB15" s="38">
        <f t="shared" si="33"/>
        <v>0</v>
      </c>
      <c r="AC15" s="38">
        <f t="shared" si="34"/>
        <v>0</v>
      </c>
      <c r="AD15" s="38">
        <f t="shared" si="16"/>
        <v>-0.06</v>
      </c>
      <c r="AE15" s="38">
        <f t="shared" si="17"/>
        <v>0</v>
      </c>
      <c r="AF15" s="38">
        <f t="shared" si="18"/>
        <v>-0.06</v>
      </c>
      <c r="AG15" s="38">
        <f t="shared" si="19"/>
        <v>0</v>
      </c>
      <c r="AH15" s="43">
        <f t="shared" si="30"/>
        <v>0.19</v>
      </c>
      <c r="AL15" s="38">
        <v>1</v>
      </c>
      <c r="AM15" s="38">
        <v>1</v>
      </c>
      <c r="AN15" s="38"/>
      <c r="AO15" s="38"/>
      <c r="AP15" s="38">
        <v>3</v>
      </c>
      <c r="AQ15" s="38"/>
      <c r="AR15" s="38">
        <v>2</v>
      </c>
      <c r="AS15" s="38"/>
      <c r="AT15" s="38">
        <f t="shared" si="21"/>
        <v>0.02</v>
      </c>
      <c r="AU15" s="45">
        <f t="shared" si="22"/>
        <v>0.05</v>
      </c>
      <c r="AV15" s="45">
        <f t="shared" si="23"/>
        <v>0</v>
      </c>
      <c r="AW15" s="45">
        <f t="shared" si="24"/>
        <v>0</v>
      </c>
      <c r="AX15" s="45">
        <f t="shared" si="25"/>
        <v>-0.06</v>
      </c>
      <c r="AY15" s="45">
        <f t="shared" si="26"/>
        <v>0</v>
      </c>
      <c r="AZ15" s="45">
        <f t="shared" si="27"/>
        <v>-0.06</v>
      </c>
      <c r="BA15" s="45">
        <f t="shared" si="28"/>
        <v>0</v>
      </c>
      <c r="BB15" s="43">
        <f t="shared" si="29"/>
        <v>0.19</v>
      </c>
    </row>
    <row r="16" spans="1:54" ht="16.5" thickBot="1" x14ac:dyDescent="0.3">
      <c r="A16" s="23">
        <v>10</v>
      </c>
      <c r="B16" s="41" t="s">
        <v>98</v>
      </c>
      <c r="C16" s="27" t="s">
        <v>99</v>
      </c>
      <c r="D16" s="32" t="s">
        <v>26</v>
      </c>
      <c r="E16" s="33">
        <f t="shared" si="1"/>
        <v>6.2575000000000003</v>
      </c>
      <c r="F16" s="33">
        <f t="shared" si="2"/>
        <v>6.2575000000000003</v>
      </c>
      <c r="G16" s="33">
        <f t="shared" si="3"/>
        <v>6.2575000000000003</v>
      </c>
      <c r="H16" s="33"/>
      <c r="I16" s="42">
        <f t="shared" si="4"/>
        <v>4</v>
      </c>
      <c r="J16" s="42">
        <f t="shared" si="5"/>
        <v>2</v>
      </c>
      <c r="K16" s="42">
        <f t="shared" si="6"/>
        <v>0</v>
      </c>
      <c r="L16" s="42">
        <f t="shared" si="7"/>
        <v>0</v>
      </c>
      <c r="M16" s="42">
        <f t="shared" si="8"/>
        <v>2</v>
      </c>
      <c r="N16" s="42">
        <f t="shared" si="9"/>
        <v>0</v>
      </c>
      <c r="O16" s="42">
        <f t="shared" si="10"/>
        <v>2</v>
      </c>
      <c r="P16" s="42">
        <f t="shared" si="11"/>
        <v>0</v>
      </c>
      <c r="R16" s="38">
        <v>3</v>
      </c>
      <c r="S16" s="38">
        <v>1</v>
      </c>
      <c r="V16" s="38">
        <v>1</v>
      </c>
      <c r="X16" s="38">
        <v>1</v>
      </c>
      <c r="Z16" s="38">
        <f t="shared" si="31"/>
        <v>0.06</v>
      </c>
      <c r="AA16" s="38">
        <f t="shared" si="32"/>
        <v>0.01</v>
      </c>
      <c r="AB16" s="38">
        <f t="shared" si="33"/>
        <v>0</v>
      </c>
      <c r="AC16" s="38">
        <f t="shared" si="34"/>
        <v>0</v>
      </c>
      <c r="AD16" s="38">
        <f t="shared" si="16"/>
        <v>-0.02</v>
      </c>
      <c r="AE16" s="38">
        <f t="shared" si="17"/>
        <v>0</v>
      </c>
      <c r="AF16" s="38">
        <f t="shared" si="18"/>
        <v>-0.03</v>
      </c>
      <c r="AG16" s="38">
        <f t="shared" si="19"/>
        <v>0</v>
      </c>
      <c r="AH16" s="43">
        <f t="shared" si="30"/>
        <v>0.12</v>
      </c>
      <c r="AL16" s="38">
        <v>1</v>
      </c>
      <c r="AM16" s="38">
        <v>1</v>
      </c>
      <c r="AN16" s="38"/>
      <c r="AO16" s="38"/>
      <c r="AP16" s="38">
        <v>1</v>
      </c>
      <c r="AQ16" s="38"/>
      <c r="AR16" s="38">
        <v>1</v>
      </c>
      <c r="AS16" s="38"/>
      <c r="AT16" s="38">
        <f t="shared" si="21"/>
        <v>0.02</v>
      </c>
      <c r="AU16" s="45">
        <f t="shared" si="22"/>
        <v>0.05</v>
      </c>
      <c r="AV16" s="45">
        <f t="shared" si="23"/>
        <v>0</v>
      </c>
      <c r="AW16" s="45">
        <f t="shared" si="24"/>
        <v>0</v>
      </c>
      <c r="AX16" s="45">
        <f t="shared" si="25"/>
        <v>-0.02</v>
      </c>
      <c r="AY16" s="45">
        <f t="shared" si="26"/>
        <v>0</v>
      </c>
      <c r="AZ16" s="45">
        <f t="shared" si="27"/>
        <v>-0.03</v>
      </c>
      <c r="BA16" s="45">
        <f t="shared" si="28"/>
        <v>0</v>
      </c>
      <c r="BB16" s="43">
        <f t="shared" si="29"/>
        <v>0.12000000000000001</v>
      </c>
    </row>
    <row r="17" spans="1:54" ht="16.5" thickBot="1" x14ac:dyDescent="0.3">
      <c r="A17" s="24">
        <v>72</v>
      </c>
      <c r="B17" s="39" t="s">
        <v>100</v>
      </c>
      <c r="C17" s="29" t="s">
        <v>101</v>
      </c>
      <c r="D17" s="33" t="s">
        <v>26</v>
      </c>
      <c r="E17" s="33">
        <f t="shared" si="1"/>
        <v>6.2789062500000004</v>
      </c>
      <c r="F17" s="33">
        <f t="shared" si="2"/>
        <v>6.2846875000000004</v>
      </c>
      <c r="G17" s="33">
        <f t="shared" si="3"/>
        <v>6.2731250000000003</v>
      </c>
      <c r="H17" s="33"/>
      <c r="I17" s="42">
        <f t="shared" si="4"/>
        <v>4</v>
      </c>
      <c r="J17" s="42">
        <f t="shared" si="5"/>
        <v>2</v>
      </c>
      <c r="K17" s="42">
        <f t="shared" si="6"/>
        <v>2</v>
      </c>
      <c r="L17" s="42">
        <f t="shared" si="7"/>
        <v>2</v>
      </c>
      <c r="M17" s="42">
        <f t="shared" si="8"/>
        <v>0</v>
      </c>
      <c r="N17" s="42">
        <f t="shared" si="9"/>
        <v>0</v>
      </c>
      <c r="O17" s="42">
        <f t="shared" si="10"/>
        <v>2</v>
      </c>
      <c r="P17" s="42">
        <f t="shared" si="11"/>
        <v>6</v>
      </c>
      <c r="R17" s="38">
        <v>3</v>
      </c>
      <c r="S17" s="38">
        <v>1</v>
      </c>
      <c r="T17" s="38">
        <v>1</v>
      </c>
      <c r="U17" s="38">
        <v>1</v>
      </c>
      <c r="X17" s="38">
        <v>1</v>
      </c>
      <c r="Y17" s="38">
        <v>3</v>
      </c>
      <c r="Z17" s="38">
        <f t="shared" si="31"/>
        <v>0.06</v>
      </c>
      <c r="AA17" s="38">
        <f t="shared" si="32"/>
        <v>0.01</v>
      </c>
      <c r="AB17" s="38">
        <f t="shared" si="33"/>
        <v>5.0000000000000001E-3</v>
      </c>
      <c r="AC17" s="38">
        <f t="shared" si="34"/>
        <v>-0.3</v>
      </c>
      <c r="AD17" s="38">
        <f t="shared" si="16"/>
        <v>0</v>
      </c>
      <c r="AE17" s="38">
        <f t="shared" si="17"/>
        <v>0</v>
      </c>
      <c r="AF17" s="38">
        <f t="shared" si="18"/>
        <v>-0.03</v>
      </c>
      <c r="AG17" s="38">
        <f t="shared" si="19"/>
        <v>-0.15000000000000002</v>
      </c>
      <c r="AH17" s="43">
        <f t="shared" si="30"/>
        <v>0.55500000000000005</v>
      </c>
      <c r="AL17" s="38">
        <v>1</v>
      </c>
      <c r="AM17" s="38">
        <v>1</v>
      </c>
      <c r="AN17" s="38">
        <v>1</v>
      </c>
      <c r="AO17" s="38">
        <v>1</v>
      </c>
      <c r="AP17" s="38"/>
      <c r="AQ17" s="38"/>
      <c r="AR17" s="38">
        <v>1</v>
      </c>
      <c r="AS17" s="38">
        <v>3</v>
      </c>
      <c r="AT17" s="38">
        <f t="shared" si="21"/>
        <v>0.02</v>
      </c>
      <c r="AU17" s="45">
        <f t="shared" si="22"/>
        <v>0.05</v>
      </c>
      <c r="AV17" s="45">
        <f t="shared" si="23"/>
        <v>0.02</v>
      </c>
      <c r="AW17" s="45">
        <f t="shared" si="24"/>
        <v>-0.1</v>
      </c>
      <c r="AX17" s="45">
        <f t="shared" si="25"/>
        <v>0</v>
      </c>
      <c r="AY17" s="45">
        <f t="shared" si="26"/>
        <v>0</v>
      </c>
      <c r="AZ17" s="45">
        <f t="shared" si="27"/>
        <v>-0.03</v>
      </c>
      <c r="BA17" s="45">
        <f t="shared" si="28"/>
        <v>-0.15000000000000002</v>
      </c>
      <c r="BB17" s="43">
        <f t="shared" si="29"/>
        <v>0.37</v>
      </c>
    </row>
    <row r="20" spans="1:54" x14ac:dyDescent="0.25">
      <c r="F20" s="19">
        <v>1</v>
      </c>
      <c r="H20" s="19" t="s">
        <v>106</v>
      </c>
    </row>
    <row r="21" spans="1:54" x14ac:dyDescent="0.25">
      <c r="F21" s="19">
        <v>2</v>
      </c>
      <c r="H21" s="19" t="s">
        <v>107</v>
      </c>
    </row>
    <row r="22" spans="1:54" x14ac:dyDescent="0.25">
      <c r="F22" s="19">
        <v>3</v>
      </c>
      <c r="H22" s="19" t="s">
        <v>108</v>
      </c>
    </row>
  </sheetData>
  <conditionalFormatting sqref="AH5:AH17">
    <cfRule type="cellIs" dxfId="5" priority="5" operator="equal">
      <formula>$A$11</formula>
    </cfRule>
    <cfRule type="cellIs" dxfId="4" priority="6" operator="equal">
      <formula>$A$10</formula>
    </cfRule>
  </conditionalFormatting>
  <conditionalFormatting sqref="AH5:AH17">
    <cfRule type="cellIs" dxfId="3" priority="4" operator="equal">
      <formula>$A$12</formula>
    </cfRule>
  </conditionalFormatting>
  <conditionalFormatting sqref="BB5:BB17">
    <cfRule type="cellIs" dxfId="2" priority="2" operator="equal">
      <formula>$A$11</formula>
    </cfRule>
    <cfRule type="cellIs" dxfId="1" priority="3" operator="equal">
      <formula>$A$10</formula>
    </cfRule>
  </conditionalFormatting>
  <conditionalFormatting sqref="BB5:BB17">
    <cfRule type="cellIs" dxfId="0" priority="1" operator="equal">
      <formula>$A$12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2019-09-19T12:23:06Z</dcterms:created>
  <dcterms:modified xsi:type="dcterms:W3CDTF">2019-09-21T14:27:35Z</dcterms:modified>
</cp:coreProperties>
</file>